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CAU-AL\CAF\06-2017-20-09-2017-Ordinária\"/>
    </mc:Choice>
  </mc:AlternateContent>
  <bookViews>
    <workbookView xWindow="0" yWindow="240" windowWidth="20640" windowHeight="10755" tabRatio="884" firstSheet="1" activeTab="3"/>
  </bookViews>
  <sheets>
    <sheet name="Mapa Estratégico" sheetId="17" r:id="rId1"/>
    <sheet name="Matriz Objetivos x Projetos" sheetId="14" r:id="rId2"/>
    <sheet name="Indicadores e Metas" sheetId="21" r:id="rId3"/>
    <sheet name="Quadro Geral" sheetId="15" r:id="rId4"/>
    <sheet name="Anexo_1.1_Limites Estratégicos" sheetId="23" r:id="rId5"/>
    <sheet name="Anexo_1.2_Usos e Fontes" sheetId="8" r:id="rId6"/>
    <sheet name="Anexo_1.3_ Elemento de Despesas" sheetId="18" r:id="rId7"/>
    <sheet name="Anexo_1.4_Dados" sheetId="1" state="hidden" r:id="rId8"/>
    <sheet name="2018" sheetId="26" r:id="rId9"/>
    <sheet name="Anexo 1.4-Quadro Descritivo" sheetId="28" r:id="rId10"/>
    <sheet name="Plan1" sheetId="27" state="hidden" r:id="rId11"/>
  </sheets>
  <definedNames>
    <definedName name="_xlnm._FilterDatabase" localSheetId="3" hidden="1">'Quadro Geral'!$A$8:$N$27</definedName>
    <definedName name="A" localSheetId="9">#REF!</definedName>
    <definedName name="A" localSheetId="1">#REF!</definedName>
    <definedName name="A" localSheetId="3">#REF!</definedName>
    <definedName name="A">#REF!</definedName>
    <definedName name="_xlnm.Print_Area" localSheetId="5">'Anexo_1.2_Usos e Fontes'!$B$1:$G$37</definedName>
    <definedName name="_xlnm.Print_Area" localSheetId="7">Anexo_1.4_Dados!$B$1:$F$33</definedName>
    <definedName name="_xlnm.Print_Area" localSheetId="2">'Indicadores e Metas'!$A$1:$E$70</definedName>
    <definedName name="_xlnm.Print_Area" localSheetId="0">'Mapa Estratégico'!$A$1:$I$28</definedName>
    <definedName name="_xlnm.Print_Area" localSheetId="1">'Matriz Objetivos x Projetos'!$A$1:$W$27</definedName>
    <definedName name="_xlnm.Print_Area" localSheetId="3">'Quadro Geral'!$A$1:$N$34</definedName>
    <definedName name="_xlnm.Database" localSheetId="9">#REF!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J18" i="15" l="1"/>
  <c r="C31" i="8" l="1"/>
  <c r="I25" i="15"/>
  <c r="D32" i="8"/>
  <c r="C32" i="8"/>
  <c r="D31" i="8"/>
  <c r="D33" i="8"/>
  <c r="C33" i="8"/>
  <c r="D34" i="8"/>
  <c r="C34" i="8"/>
  <c r="D35" i="8"/>
  <c r="C35" i="8"/>
  <c r="L17" i="23"/>
  <c r="K17" i="23"/>
  <c r="E27" i="23"/>
  <c r="D27" i="23"/>
  <c r="E25" i="23"/>
  <c r="D25" i="23"/>
  <c r="E23" i="23"/>
  <c r="D23" i="23"/>
  <c r="E19" i="23"/>
  <c r="D19" i="23"/>
  <c r="E17" i="23"/>
  <c r="D17" i="23"/>
  <c r="E15" i="23"/>
  <c r="D15" i="23"/>
  <c r="P12" i="18"/>
  <c r="R12" i="18" s="1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R18" i="18" s="1"/>
  <c r="P19" i="18"/>
  <c r="R19" i="18" s="1"/>
  <c r="P20" i="18"/>
  <c r="R20" i="18" s="1"/>
  <c r="P21" i="18"/>
  <c r="R21" i="18" s="1"/>
  <c r="P22" i="18"/>
  <c r="R22" i="18" s="1"/>
  <c r="P23" i="18"/>
  <c r="R23" i="18" s="1"/>
  <c r="P24" i="18"/>
  <c r="R24" i="18" s="1"/>
  <c r="A12" i="18" l="1"/>
  <c r="B12" i="18"/>
  <c r="C12" i="18"/>
  <c r="D12" i="18"/>
  <c r="E12" i="18"/>
  <c r="A13" i="18"/>
  <c r="B13" i="18"/>
  <c r="C13" i="18"/>
  <c r="D13" i="18"/>
  <c r="E13" i="18"/>
  <c r="A14" i="18"/>
  <c r="B14" i="18"/>
  <c r="C14" i="18"/>
  <c r="D14" i="18"/>
  <c r="E14" i="18"/>
  <c r="A15" i="18"/>
  <c r="B15" i="18"/>
  <c r="C15" i="18"/>
  <c r="D15" i="18"/>
  <c r="E15" i="18"/>
  <c r="A16" i="18"/>
  <c r="B16" i="18"/>
  <c r="C16" i="18"/>
  <c r="D16" i="18"/>
  <c r="E16" i="18"/>
  <c r="A17" i="18"/>
  <c r="B17" i="18"/>
  <c r="C17" i="18"/>
  <c r="D17" i="18"/>
  <c r="E17" i="18"/>
  <c r="A18" i="18"/>
  <c r="B18" i="18"/>
  <c r="C18" i="18"/>
  <c r="D18" i="18"/>
  <c r="E18" i="18"/>
  <c r="A19" i="18"/>
  <c r="B19" i="18"/>
  <c r="C19" i="18"/>
  <c r="D19" i="18"/>
  <c r="E19" i="18"/>
  <c r="A20" i="18"/>
  <c r="B20" i="18"/>
  <c r="C20" i="18"/>
  <c r="D20" i="18"/>
  <c r="E20" i="18"/>
  <c r="A21" i="18"/>
  <c r="B21" i="18"/>
  <c r="C21" i="18"/>
  <c r="D21" i="18"/>
  <c r="E21" i="18"/>
  <c r="A22" i="18"/>
  <c r="B22" i="18"/>
  <c r="C22" i="18"/>
  <c r="D22" i="18"/>
  <c r="E22" i="18"/>
  <c r="A23" i="18"/>
  <c r="B23" i="18"/>
  <c r="C23" i="18"/>
  <c r="D23" i="18"/>
  <c r="E23" i="18"/>
  <c r="A24" i="18"/>
  <c r="B24" i="18"/>
  <c r="C24" i="18"/>
  <c r="D24" i="18"/>
  <c r="E24" i="18"/>
  <c r="L11" i="15"/>
  <c r="M11" i="15"/>
  <c r="N11" i="15" s="1"/>
  <c r="L12" i="15"/>
  <c r="M12" i="15"/>
  <c r="N12" i="15" s="1"/>
  <c r="L13" i="15"/>
  <c r="M13" i="15"/>
  <c r="N13" i="15" s="1"/>
  <c r="L14" i="15"/>
  <c r="M14" i="15"/>
  <c r="N14" i="15" s="1"/>
  <c r="L15" i="15"/>
  <c r="M15" i="15"/>
  <c r="N15" i="15" s="1"/>
  <c r="L16" i="15"/>
  <c r="M16" i="15"/>
  <c r="N16" i="15" s="1"/>
  <c r="H25" i="18" l="1"/>
  <c r="I25" i="18"/>
  <c r="J25" i="18"/>
  <c r="K25" i="18"/>
  <c r="L25" i="18"/>
  <c r="M25" i="18"/>
  <c r="N25" i="18"/>
  <c r="O25" i="18"/>
  <c r="L17" i="15"/>
  <c r="M17" i="15"/>
  <c r="N17" i="15" s="1"/>
  <c r="L18" i="15"/>
  <c r="M18" i="15"/>
  <c r="N18" i="15" s="1"/>
  <c r="L19" i="15"/>
  <c r="M19" i="15"/>
  <c r="N19" i="15" s="1"/>
  <c r="L20" i="15"/>
  <c r="M20" i="15"/>
  <c r="N20" i="15" s="1"/>
  <c r="L21" i="15"/>
  <c r="M21" i="15"/>
  <c r="N21" i="15" s="1"/>
  <c r="L22" i="15"/>
  <c r="M22" i="15"/>
  <c r="N22" i="15" s="1"/>
  <c r="L23" i="15"/>
  <c r="M23" i="15"/>
  <c r="N23" i="15" s="1"/>
  <c r="E31" i="8" l="1"/>
  <c r="F31" i="8" s="1"/>
  <c r="E32" i="8"/>
  <c r="F32" i="8" s="1"/>
  <c r="E33" i="8"/>
  <c r="F33" i="8" s="1"/>
  <c r="E34" i="8"/>
  <c r="F34" i="8" s="1"/>
  <c r="E35" i="8"/>
  <c r="F35" i="8" s="1"/>
  <c r="E15" i="8"/>
  <c r="F15" i="8" s="1"/>
  <c r="E16" i="8"/>
  <c r="F16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6" i="8"/>
  <c r="F26" i="8" s="1"/>
  <c r="E27" i="8"/>
  <c r="F27" i="8" s="1"/>
  <c r="D14" i="8"/>
  <c r="D13" i="8" s="1"/>
  <c r="D12" i="8" s="1"/>
  <c r="D11" i="8" s="1"/>
  <c r="D42" i="8" s="1"/>
  <c r="D17" i="8"/>
  <c r="D25" i="8"/>
  <c r="D43" i="8" s="1"/>
  <c r="K25" i="15"/>
  <c r="A33" i="15"/>
  <c r="D44" i="8" l="1"/>
  <c r="D28" i="8"/>
  <c r="A34" i="15"/>
  <c r="O20" i="28"/>
  <c r="O21" i="28"/>
  <c r="O22" i="28"/>
  <c r="O23" i="28"/>
  <c r="O24" i="28"/>
  <c r="O25" i="28"/>
  <c r="O26" i="28"/>
  <c r="O27" i="28"/>
  <c r="O28" i="28"/>
  <c r="L23" i="28"/>
  <c r="L27" i="28"/>
  <c r="K20" i="28"/>
  <c r="L20" i="28" s="1"/>
  <c r="K21" i="28"/>
  <c r="L21" i="28" s="1"/>
  <c r="K22" i="28"/>
  <c r="L22" i="28" s="1"/>
  <c r="K23" i="28"/>
  <c r="K24" i="28"/>
  <c r="L24" i="28" s="1"/>
  <c r="K25" i="28"/>
  <c r="L25" i="28" s="1"/>
  <c r="K26" i="28"/>
  <c r="L26" i="28" s="1"/>
  <c r="K27" i="28"/>
  <c r="K28" i="28"/>
  <c r="L28" i="28" s="1"/>
  <c r="F27" i="23"/>
  <c r="F25" i="23"/>
  <c r="F23" i="23"/>
  <c r="F21" i="23"/>
  <c r="F19" i="23"/>
  <c r="F17" i="23"/>
  <c r="N29" i="28"/>
  <c r="I29" i="28"/>
  <c r="J29" i="28"/>
  <c r="M20" i="28" l="1"/>
  <c r="M21" i="28"/>
  <c r="M25" i="28"/>
  <c r="M19" i="28"/>
  <c r="M26" i="28"/>
  <c r="M28" i="28"/>
  <c r="M22" i="28"/>
  <c r="M23" i="28"/>
  <c r="M27" i="28"/>
  <c r="M24" i="28"/>
  <c r="G21" i="8"/>
  <c r="G17" i="8"/>
  <c r="G15" i="8"/>
  <c r="G18" i="8"/>
  <c r="G20" i="8"/>
  <c r="G23" i="8"/>
  <c r="G26" i="8"/>
  <c r="G28" i="8"/>
  <c r="G16" i="8"/>
  <c r="G19" i="8"/>
  <c r="G22" i="8"/>
  <c r="G24" i="8"/>
  <c r="G27" i="8"/>
  <c r="G25" i="8"/>
  <c r="G14" i="8"/>
  <c r="G13" i="8"/>
  <c r="G12" i="8"/>
  <c r="K19" i="28"/>
  <c r="L19" i="28" s="1"/>
  <c r="K29" i="28"/>
  <c r="L29" i="28" s="1"/>
  <c r="M29" i="28"/>
  <c r="O29" i="28"/>
  <c r="O19" i="28"/>
  <c r="A11" i="18" l="1"/>
  <c r="F15" i="23"/>
  <c r="E11" i="23"/>
  <c r="D11" i="23"/>
  <c r="E9" i="23"/>
  <c r="D9" i="23"/>
  <c r="C17" i="8"/>
  <c r="E17" i="8" s="1"/>
  <c r="F17" i="8" s="1"/>
  <c r="C14" i="8"/>
  <c r="E14" i="8" s="1"/>
  <c r="F14" i="8" s="1"/>
  <c r="C25" i="8"/>
  <c r="C43" i="8" s="1"/>
  <c r="E43" i="8" s="1"/>
  <c r="F9" i="23" l="1"/>
  <c r="E25" i="8"/>
  <c r="F25" i="8" s="1"/>
  <c r="C13" i="8"/>
  <c r="E13" i="8" s="1"/>
  <c r="F13" i="8" s="1"/>
  <c r="C12" i="8" l="1"/>
  <c r="E12" i="8" s="1"/>
  <c r="F12" i="8" s="1"/>
  <c r="A4" i="15"/>
  <c r="A4" i="21"/>
  <c r="A32" i="15"/>
  <c r="A31" i="15"/>
  <c r="F10" i="14"/>
  <c r="E10" i="14"/>
  <c r="D10" i="14"/>
  <c r="C11" i="8" l="1"/>
  <c r="C42" i="8" s="1"/>
  <c r="D8" i="23"/>
  <c r="E13" i="14"/>
  <c r="E15" i="14"/>
  <c r="E17" i="14"/>
  <c r="E19" i="14"/>
  <c r="E12" i="14"/>
  <c r="E20" i="14"/>
  <c r="E23" i="14"/>
  <c r="E24" i="14"/>
  <c r="E14" i="14"/>
  <c r="E21" i="14"/>
  <c r="E22" i="14"/>
  <c r="E26" i="14"/>
  <c r="E16" i="14"/>
  <c r="E18" i="14"/>
  <c r="E25" i="14"/>
  <c r="E27" i="14"/>
  <c r="E11" i="14"/>
  <c r="F13" i="14"/>
  <c r="F15" i="14"/>
  <c r="F17" i="14"/>
  <c r="F19" i="14"/>
  <c r="F12" i="14"/>
  <c r="F14" i="14"/>
  <c r="F16" i="14"/>
  <c r="F18" i="14"/>
  <c r="F20" i="14"/>
  <c r="F22" i="14"/>
  <c r="F24" i="14"/>
  <c r="F25" i="14"/>
  <c r="F26" i="14"/>
  <c r="F23" i="14"/>
  <c r="F11" i="14"/>
  <c r="F21" i="14"/>
  <c r="F27" i="14"/>
  <c r="D12" i="14"/>
  <c r="D14" i="14"/>
  <c r="D16" i="14"/>
  <c r="D18" i="14"/>
  <c r="D20" i="14"/>
  <c r="D13" i="14"/>
  <c r="D15" i="14"/>
  <c r="D17" i="14"/>
  <c r="D19" i="14"/>
  <c r="D21" i="14"/>
  <c r="D23" i="14"/>
  <c r="D25" i="14"/>
  <c r="D22" i="14"/>
  <c r="D24" i="14"/>
  <c r="D11" i="14"/>
  <c r="D26" i="14"/>
  <c r="D27" i="14"/>
  <c r="M10" i="15"/>
  <c r="N10" i="15" s="1"/>
  <c r="L10" i="15"/>
  <c r="E42" i="8" l="1"/>
  <c r="C44" i="8"/>
  <c r="E44" i="8" s="1"/>
  <c r="K10" i="23"/>
  <c r="D28" i="14"/>
  <c r="F28" i="14"/>
  <c r="E28" i="14"/>
  <c r="E11" i="18"/>
  <c r="E25" i="18" l="1"/>
  <c r="J25" i="15"/>
  <c r="L25" i="15" l="1"/>
  <c r="M8" i="23" l="1"/>
  <c r="E8" i="23" l="1"/>
  <c r="L10" i="23"/>
  <c r="M17" i="23"/>
  <c r="M9" i="23"/>
  <c r="F11" i="23"/>
  <c r="L18" i="23"/>
  <c r="K18" i="23"/>
  <c r="L15" i="23"/>
  <c r="K15" i="23"/>
  <c r="M18" i="23" l="1"/>
  <c r="E11" i="8"/>
  <c r="F11" i="8" s="1"/>
  <c r="M15" i="23"/>
  <c r="C30" i="8" l="1"/>
  <c r="D30" i="8"/>
  <c r="M25" i="15"/>
  <c r="N25" i="15" s="1"/>
  <c r="Y11" i="14"/>
  <c r="Y12" i="14"/>
  <c r="Y13" i="14" s="1"/>
  <c r="Y14" i="14"/>
  <c r="Y15" i="14" s="1"/>
  <c r="Y16" i="14" s="1"/>
  <c r="Y17" i="14" s="1"/>
  <c r="Y18" i="14" s="1"/>
  <c r="Y19" i="14" s="1"/>
  <c r="Y20" i="14" s="1"/>
  <c r="Y21" i="14" s="1"/>
  <c r="Y22" i="14" s="1"/>
  <c r="Y23" i="14" s="1"/>
  <c r="Y24" i="14" s="1"/>
  <c r="Y25" i="14"/>
  <c r="Y26" i="14" s="1"/>
  <c r="Y27" i="14" s="1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C10" i="14"/>
  <c r="K12" i="14" l="1"/>
  <c r="K14" i="14"/>
  <c r="K16" i="14"/>
  <c r="K18" i="14"/>
  <c r="K20" i="14"/>
  <c r="K13" i="14"/>
  <c r="K24" i="14"/>
  <c r="K21" i="14"/>
  <c r="K15" i="14"/>
  <c r="K22" i="14"/>
  <c r="K23" i="14"/>
  <c r="K25" i="14"/>
  <c r="K27" i="14"/>
  <c r="K17" i="14"/>
  <c r="K19" i="14"/>
  <c r="K26" i="14"/>
  <c r="K11" i="14"/>
  <c r="S12" i="14"/>
  <c r="S14" i="14"/>
  <c r="S16" i="14"/>
  <c r="S18" i="14"/>
  <c r="S20" i="14"/>
  <c r="S17" i="14"/>
  <c r="S21" i="14"/>
  <c r="S24" i="14"/>
  <c r="S19" i="14"/>
  <c r="S25" i="14"/>
  <c r="S27" i="14"/>
  <c r="S13" i="14"/>
  <c r="S15" i="14"/>
  <c r="S22" i="14"/>
  <c r="S23" i="14"/>
  <c r="S26" i="14"/>
  <c r="S11" i="14"/>
  <c r="P12" i="14"/>
  <c r="P14" i="14"/>
  <c r="P16" i="14"/>
  <c r="P18" i="14"/>
  <c r="P20" i="14"/>
  <c r="P13" i="14"/>
  <c r="P15" i="14"/>
  <c r="P17" i="14"/>
  <c r="P19" i="14"/>
  <c r="P21" i="14"/>
  <c r="P23" i="14"/>
  <c r="P24" i="14"/>
  <c r="P22" i="14"/>
  <c r="P25" i="14"/>
  <c r="P11" i="14"/>
  <c r="P26" i="14"/>
  <c r="P27" i="14"/>
  <c r="C12" i="14"/>
  <c r="C14" i="14"/>
  <c r="C16" i="14"/>
  <c r="C18" i="14"/>
  <c r="C20" i="14"/>
  <c r="C17" i="14"/>
  <c r="C21" i="14"/>
  <c r="C24" i="14"/>
  <c r="C19" i="14"/>
  <c r="C27" i="14"/>
  <c r="C13" i="14"/>
  <c r="C25" i="14"/>
  <c r="C15" i="14"/>
  <c r="C22" i="14"/>
  <c r="C23" i="14"/>
  <c r="C26" i="14"/>
  <c r="J13" i="14"/>
  <c r="J15" i="14"/>
  <c r="J17" i="14"/>
  <c r="J19" i="14"/>
  <c r="J12" i="14"/>
  <c r="J14" i="14"/>
  <c r="J16" i="14"/>
  <c r="J18" i="14"/>
  <c r="J20" i="14"/>
  <c r="J22" i="14"/>
  <c r="J24" i="14"/>
  <c r="J23" i="14"/>
  <c r="J25" i="14"/>
  <c r="J27" i="14"/>
  <c r="J21" i="14"/>
  <c r="J11" i="14"/>
  <c r="J26" i="14"/>
  <c r="N13" i="14"/>
  <c r="N15" i="14"/>
  <c r="N17" i="14"/>
  <c r="N19" i="14"/>
  <c r="N12" i="14"/>
  <c r="N14" i="14"/>
  <c r="N16" i="14"/>
  <c r="N18" i="14"/>
  <c r="N20" i="14"/>
  <c r="N22" i="14"/>
  <c r="N24" i="14"/>
  <c r="N21" i="14"/>
  <c r="N11" i="14"/>
  <c r="N23" i="14"/>
  <c r="N25" i="14"/>
  <c r="N27" i="14"/>
  <c r="N26" i="14"/>
  <c r="R13" i="14"/>
  <c r="R15" i="14"/>
  <c r="R17" i="14"/>
  <c r="R19" i="14"/>
  <c r="R12" i="14"/>
  <c r="R14" i="14"/>
  <c r="R16" i="14"/>
  <c r="R18" i="14"/>
  <c r="R20" i="14"/>
  <c r="R22" i="14"/>
  <c r="R24" i="14"/>
  <c r="R25" i="14"/>
  <c r="R27" i="14"/>
  <c r="R11" i="14"/>
  <c r="R21" i="14"/>
  <c r="R23" i="14"/>
  <c r="R26" i="14"/>
  <c r="V13" i="14"/>
  <c r="V15" i="14"/>
  <c r="V17" i="14"/>
  <c r="V19" i="14"/>
  <c r="V12" i="14"/>
  <c r="V14" i="14"/>
  <c r="V16" i="14"/>
  <c r="V18" i="14"/>
  <c r="V20" i="14"/>
  <c r="V22" i="14"/>
  <c r="V24" i="14"/>
  <c r="V23" i="14"/>
  <c r="V11" i="14"/>
  <c r="V21" i="14"/>
  <c r="V25" i="14"/>
  <c r="V27" i="14"/>
  <c r="V26" i="14"/>
  <c r="G12" i="14"/>
  <c r="G14" i="14"/>
  <c r="G16" i="14"/>
  <c r="G18" i="14"/>
  <c r="G20" i="14"/>
  <c r="G15" i="14"/>
  <c r="G17" i="14"/>
  <c r="G24" i="14"/>
  <c r="G25" i="14"/>
  <c r="G27" i="14"/>
  <c r="G19" i="14"/>
  <c r="G22" i="14"/>
  <c r="G23" i="14"/>
  <c r="G13" i="14"/>
  <c r="G21" i="14"/>
  <c r="G26" i="14"/>
  <c r="G11" i="14"/>
  <c r="O12" i="14"/>
  <c r="O14" i="14"/>
  <c r="O16" i="14"/>
  <c r="O18" i="14"/>
  <c r="O20" i="14"/>
  <c r="O19" i="14"/>
  <c r="O22" i="14"/>
  <c r="O23" i="14"/>
  <c r="O13" i="14"/>
  <c r="O21" i="14"/>
  <c r="O25" i="14"/>
  <c r="O27" i="14"/>
  <c r="O15" i="14"/>
  <c r="O17" i="14"/>
  <c r="O24" i="14"/>
  <c r="O26" i="14"/>
  <c r="O11" i="14"/>
  <c r="W12" i="14"/>
  <c r="W14" i="14"/>
  <c r="W16" i="14"/>
  <c r="W18" i="14"/>
  <c r="W20" i="14"/>
  <c r="W15" i="14"/>
  <c r="W22" i="14"/>
  <c r="W17" i="14"/>
  <c r="W24" i="14"/>
  <c r="W25" i="14"/>
  <c r="W27" i="14"/>
  <c r="W19" i="14"/>
  <c r="W23" i="14"/>
  <c r="W13" i="14"/>
  <c r="W21" i="14"/>
  <c r="W26" i="14"/>
  <c r="W11" i="14"/>
  <c r="H12" i="14"/>
  <c r="H14" i="14"/>
  <c r="H16" i="14"/>
  <c r="H18" i="14"/>
  <c r="H20" i="14"/>
  <c r="H13" i="14"/>
  <c r="H15" i="14"/>
  <c r="H17" i="14"/>
  <c r="H19" i="14"/>
  <c r="H21" i="14"/>
  <c r="H23" i="14"/>
  <c r="H26" i="14"/>
  <c r="H25" i="14"/>
  <c r="H22" i="14"/>
  <c r="H11" i="14"/>
  <c r="H24" i="14"/>
  <c r="H27" i="14"/>
  <c r="L12" i="14"/>
  <c r="L14" i="14"/>
  <c r="L16" i="14"/>
  <c r="L18" i="14"/>
  <c r="L20" i="14"/>
  <c r="L13" i="14"/>
  <c r="L15" i="14"/>
  <c r="L17" i="14"/>
  <c r="L19" i="14"/>
  <c r="L21" i="14"/>
  <c r="L23" i="14"/>
  <c r="L24" i="14"/>
  <c r="L11" i="14"/>
  <c r="L26" i="14"/>
  <c r="L22" i="14"/>
  <c r="L25" i="14"/>
  <c r="L27" i="14"/>
  <c r="T12" i="14"/>
  <c r="T14" i="14"/>
  <c r="T16" i="14"/>
  <c r="T18" i="14"/>
  <c r="T20" i="14"/>
  <c r="T13" i="14"/>
  <c r="T15" i="14"/>
  <c r="T17" i="14"/>
  <c r="T19" i="14"/>
  <c r="T21" i="14"/>
  <c r="T23" i="14"/>
  <c r="T22" i="14"/>
  <c r="T26" i="14"/>
  <c r="T25" i="14"/>
  <c r="T24" i="14"/>
  <c r="T11" i="14"/>
  <c r="T27" i="14"/>
  <c r="I13" i="14"/>
  <c r="I15" i="14"/>
  <c r="I17" i="14"/>
  <c r="I19" i="14"/>
  <c r="I18" i="14"/>
  <c r="I21" i="14"/>
  <c r="I22" i="14"/>
  <c r="I11" i="14"/>
  <c r="I12" i="14"/>
  <c r="I20" i="14"/>
  <c r="I26" i="14"/>
  <c r="I14" i="14"/>
  <c r="I16" i="14"/>
  <c r="I23" i="14"/>
  <c r="I24" i="14"/>
  <c r="I25" i="14"/>
  <c r="I27" i="14"/>
  <c r="M13" i="14"/>
  <c r="M15" i="14"/>
  <c r="M17" i="14"/>
  <c r="M19" i="14"/>
  <c r="M16" i="14"/>
  <c r="M23" i="14"/>
  <c r="M18" i="14"/>
  <c r="M26" i="14"/>
  <c r="M12" i="14"/>
  <c r="M20" i="14"/>
  <c r="M24" i="14"/>
  <c r="M14" i="14"/>
  <c r="M21" i="14"/>
  <c r="M22" i="14"/>
  <c r="M25" i="14"/>
  <c r="M27" i="14"/>
  <c r="M11" i="14"/>
  <c r="Q13" i="14"/>
  <c r="Q15" i="14"/>
  <c r="Q17" i="14"/>
  <c r="Q19" i="14"/>
  <c r="Q14" i="14"/>
  <c r="Q16" i="14"/>
  <c r="Q23" i="14"/>
  <c r="Q24" i="14"/>
  <c r="Q26" i="14"/>
  <c r="Q18" i="14"/>
  <c r="Q21" i="14"/>
  <c r="Q22" i="14"/>
  <c r="Q12" i="14"/>
  <c r="Q20" i="14"/>
  <c r="Q25" i="14"/>
  <c r="Q27" i="14"/>
  <c r="Q11" i="14"/>
  <c r="U13" i="14"/>
  <c r="U15" i="14"/>
  <c r="U17" i="14"/>
  <c r="U19" i="14"/>
  <c r="U12" i="14"/>
  <c r="U20" i="14"/>
  <c r="U23" i="14"/>
  <c r="U24" i="14"/>
  <c r="U11" i="14"/>
  <c r="U14" i="14"/>
  <c r="U21" i="14"/>
  <c r="U22" i="14"/>
  <c r="U26" i="14"/>
  <c r="U16" i="14"/>
  <c r="U18" i="14"/>
  <c r="U25" i="14"/>
  <c r="U27" i="14"/>
  <c r="E30" i="8"/>
  <c r="F30" i="8" s="1"/>
  <c r="D36" i="8"/>
  <c r="G32" i="8" l="1"/>
  <c r="G31" i="8"/>
  <c r="G34" i="8"/>
  <c r="G33" i="8"/>
  <c r="G35" i="8"/>
  <c r="G36" i="8"/>
  <c r="U28" i="14"/>
  <c r="W28" i="14"/>
  <c r="I28" i="14"/>
  <c r="R28" i="14"/>
  <c r="J28" i="14"/>
  <c r="V28" i="14"/>
  <c r="Q28" i="14"/>
  <c r="H28" i="14"/>
  <c r="O28" i="14"/>
  <c r="S28" i="14"/>
  <c r="M28" i="14"/>
  <c r="T28" i="14"/>
  <c r="L28" i="14"/>
  <c r="G28" i="14"/>
  <c r="N28" i="14"/>
  <c r="P28" i="14"/>
  <c r="K28" i="14"/>
  <c r="G30" i="8"/>
  <c r="E10" i="23"/>
  <c r="E12" i="23" s="1"/>
  <c r="L16" i="23"/>
  <c r="E22" i="23" l="1"/>
  <c r="E28" i="23"/>
  <c r="E20" i="23"/>
  <c r="E26" i="23"/>
  <c r="E18" i="23"/>
  <c r="E24" i="23"/>
  <c r="E16" i="23"/>
  <c r="D37" i="8"/>
  <c r="G11" i="8"/>
  <c r="Q25" i="18"/>
  <c r="G43" i="8" s="1"/>
  <c r="H43" i="8" s="1"/>
  <c r="G25" i="18"/>
  <c r="P11" i="18"/>
  <c r="P25" i="18" l="1"/>
  <c r="G42" i="8" s="1"/>
  <c r="G44" i="8" l="1"/>
  <c r="H44" i="8" s="1"/>
  <c r="H42" i="8"/>
  <c r="C11" i="14"/>
  <c r="D11" i="18" l="1"/>
  <c r="C11" i="18"/>
  <c r="B11" i="18"/>
  <c r="C36" i="8"/>
  <c r="E36" i="8" s="1"/>
  <c r="F36" i="8" s="1"/>
  <c r="R11" i="18" l="1"/>
  <c r="R25" i="18" s="1"/>
  <c r="S22" i="18" l="1"/>
  <c r="S18" i="18"/>
  <c r="S14" i="18"/>
  <c r="S12" i="18"/>
  <c r="S20" i="18"/>
  <c r="S16" i="18"/>
  <c r="S23" i="18"/>
  <c r="S19" i="18"/>
  <c r="S15" i="18"/>
  <c r="S13" i="18"/>
  <c r="S24" i="18"/>
  <c r="S21" i="18"/>
  <c r="S17" i="18"/>
  <c r="S11" i="18"/>
  <c r="J26" i="18"/>
  <c r="N26" i="18"/>
  <c r="H26" i="18"/>
  <c r="M26" i="18"/>
  <c r="K26" i="18"/>
  <c r="O26" i="18"/>
  <c r="L26" i="18"/>
  <c r="I26" i="18"/>
  <c r="C28" i="8"/>
  <c r="E28" i="8" s="1"/>
  <c r="F28" i="8" s="1"/>
  <c r="F8" i="23"/>
  <c r="X16" i="14"/>
  <c r="X19" i="14"/>
  <c r="X24" i="14"/>
  <c r="X21" i="14"/>
  <c r="X15" i="14"/>
  <c r="X25" i="14"/>
  <c r="X11" i="14"/>
  <c r="X27" i="14"/>
  <c r="X22" i="14"/>
  <c r="X17" i="14"/>
  <c r="X13" i="14"/>
  <c r="X23" i="14"/>
  <c r="X14" i="14"/>
  <c r="X26" i="14"/>
  <c r="X18" i="14"/>
  <c r="X20" i="14"/>
  <c r="X12" i="14"/>
  <c r="C28" i="14"/>
  <c r="P26" i="18"/>
  <c r="C37" i="8" l="1"/>
  <c r="K16" i="23"/>
  <c r="M16" i="23" s="1"/>
  <c r="D10" i="23"/>
  <c r="R26" i="18"/>
  <c r="Q26" i="18"/>
  <c r="G26" i="18"/>
  <c r="F10" i="23" l="1"/>
  <c r="D12" i="23"/>
  <c r="M10" i="23"/>
  <c r="S25" i="18"/>
  <c r="D28" i="23" l="1"/>
  <c r="F28" i="23" s="1"/>
  <c r="D20" i="23"/>
  <c r="F20" i="23" s="1"/>
  <c r="D18" i="23"/>
  <c r="F18" i="23" s="1"/>
  <c r="D16" i="23"/>
  <c r="F16" i="23" s="1"/>
  <c r="D22" i="23"/>
  <c r="F22" i="23" s="1"/>
  <c r="D26" i="23"/>
  <c r="F26" i="23" s="1"/>
  <c r="D24" i="23"/>
  <c r="F24" i="23" s="1"/>
  <c r="F12" i="23"/>
  <c r="E37" i="8" l="1"/>
</calcChain>
</file>

<file path=xl/comments1.xml><?xml version="1.0" encoding="utf-8"?>
<comments xmlns="http://schemas.openxmlformats.org/spreadsheetml/2006/main">
  <authors>
    <author>Tania Mara Chaves Daldegan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</rPr>
          <t>Meta da Reprogramação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2018, conforme descritivo no Anexo 1.4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pespectivas de </t>
        </r>
        <r>
          <rPr>
            <b/>
            <sz val="12"/>
            <color indexed="10"/>
            <rFont val="Tahoma"/>
            <family val="2"/>
          </rPr>
          <t>Processos Internos, Alavancadores e Pessoas e Infraestrutura.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pespectivas de </t>
        </r>
        <r>
          <rPr>
            <b/>
            <sz val="12"/>
            <color indexed="10"/>
            <rFont val="Tahoma"/>
            <family val="2"/>
          </rPr>
          <t>Processos Internos, Alavancadores e Pessoas e Infraestrutura.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projeto, dentro do seu horizonte do tempo. Refletem o objetivo geral do projeto e representam o seu desdobramento em metas mensuráveis. Resultado = Transformação + Indicador + Meta + Prazo, conforme descritivo no Anexo 1.4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2017 aprovado. Caso tenha feito a Reprogramação 2017 considerar os valores aprovados da Reprogramação 2017.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2018, conforme descritivo no Anexo 1.4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L8" authorId="2" shapeId="0">
      <text>
        <r>
          <rPr>
            <b/>
            <sz val="9"/>
            <color indexed="81"/>
            <rFont val="Segoe UI"/>
            <family val="2"/>
          </rPr>
          <t>Não considerar o valor da despesa de capital no cálculo do percentual.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Tania Mara Chaves Daldegan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Detalhar o valor no campo das justificativas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F15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8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2017 aprovado. Caso tenha feito a Reprogramação 2017 considerar os valores aprovados da Reprogramação 2017.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2018.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2" shapeId="0">
      <text>
        <r>
          <rPr>
            <b/>
            <sz val="9"/>
            <color indexed="81"/>
            <rFont val="Segoe UI"/>
            <family val="2"/>
          </rPr>
          <t>Valores conforme o anexo 1.3 da Programação (ou Reprogramação) 2017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6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6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7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7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8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8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<sst xmlns="http://schemas.openxmlformats.org/spreadsheetml/2006/main" count="563" uniqueCount="378">
  <si>
    <t>Início:</t>
  </si>
  <si>
    <t>Término:</t>
  </si>
  <si>
    <t>3.1.1 Custeados com Recursos do Fundo de Apoio</t>
  </si>
  <si>
    <t>Total</t>
  </si>
  <si>
    <t>Ações</t>
  </si>
  <si>
    <t>Período de Execução</t>
  </si>
  <si>
    <t>Início</t>
  </si>
  <si>
    <t>Término</t>
  </si>
  <si>
    <t>Responsável pela Execução</t>
  </si>
  <si>
    <t>Pessoal</t>
  </si>
  <si>
    <t>Imobilizado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</si>
  <si>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</si>
  <si>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</si>
  <si>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</si>
  <si>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</si>
  <si>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</si>
  <si>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</si>
  <si>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</si>
  <si>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</si>
  <si>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</si>
  <si>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</si>
  <si>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</si>
  <si>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</si>
  <si>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</si>
  <si>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</si>
  <si>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</si>
  <si>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</si>
  <si>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</si>
  <si>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</si>
  <si>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</si>
  <si>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</si>
  <si>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</si>
  <si>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</si>
  <si>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</si>
  <si>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</si>
  <si>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</si>
  <si>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</si>
  <si>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</si>
  <si>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</si>
  <si>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</si>
  <si>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</si>
  <si>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</si>
  <si>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</si>
  <si>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Valores em R$ 1,00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</si>
  <si>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</si>
  <si>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</si>
  <si>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</si>
  <si>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</si>
  <si>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</si>
  <si>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</si>
  <si>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</si>
  <si>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</si>
  <si>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</si>
  <si>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</si>
  <si>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</si>
  <si>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</si>
  <si>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</si>
  <si>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</si>
  <si>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</si>
  <si>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</si>
  <si>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</si>
  <si>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</si>
  <si>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</si>
  <si>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</si>
  <si>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</si>
  <si>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</si>
  <si>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</si>
  <si>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</si>
  <si>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</si>
  <si>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</si>
  <si>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</si>
  <si>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</si>
  <si>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</si>
  <si>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</si>
  <si>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</si>
  <si>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</si>
  <si>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</si>
  <si>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</si>
  <si>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</si>
  <si>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</si>
  <si>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</si>
  <si>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</si>
  <si>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</si>
  <si>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</si>
  <si>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</si>
  <si>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</si>
  <si>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</si>
  <si>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</si>
  <si>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</si>
  <si>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</si>
  <si>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</si>
  <si>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</si>
  <si>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</si>
  <si>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</si>
  <si>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</si>
  <si>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</si>
  <si>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</si>
  <si>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</si>
  <si>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</si>
  <si>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</si>
  <si>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</si>
  <si>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</si>
  <si>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</si>
  <si>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</si>
  <si>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</si>
  <si>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</si>
  <si>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</si>
  <si>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</si>
  <si>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</si>
  <si>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</si>
  <si>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</si>
  <si>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</si>
  <si>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</si>
  <si>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</si>
  <si>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</si>
  <si>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</si>
  <si>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</si>
  <si>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</si>
  <si>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</si>
  <si>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</si>
  <si>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</si>
  <si>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</si>
  <si>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</si>
  <si>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</si>
  <si>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</si>
  <si>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</si>
  <si>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</si>
  <si>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</si>
  <si>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</si>
  <si>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</si>
  <si>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</si>
  <si>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</si>
  <si>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</si>
  <si>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</si>
  <si>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</si>
  <si>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</si>
  <si>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</si>
  <si>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</si>
  <si>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</si>
  <si>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</si>
  <si>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</si>
  <si>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</si>
  <si>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</si>
  <si>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</si>
  <si>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</si>
  <si>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</si>
  <si>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</si>
  <si>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</si>
  <si>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</si>
  <si>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</si>
  <si>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</si>
  <si>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LEGENDA: P = PROJETO/ A = ATIVIDADE/ FP = FUNDO DE APOIO</t>
  </si>
  <si>
    <t>CAU/UF: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</si>
  <si>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</si>
  <si>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</si>
  <si>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</si>
  <si>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</si>
  <si>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</si>
  <si>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</si>
  <si>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</si>
  <si>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</si>
  <si>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trimestral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</si>
  <si>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</si>
  <si>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</si>
  <si>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</si>
  <si>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</si>
  <si>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</si>
  <si>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</si>
  <si>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</si>
  <si>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</si>
  <si>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</si>
  <si>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</si>
  <si>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</si>
  <si>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</si>
  <si>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</si>
  <si>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</si>
  <si>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</si>
  <si>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</si>
  <si>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</si>
  <si>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</si>
  <si>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</si>
  <si>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</si>
  <si>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</si>
  <si>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</si>
  <si>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</si>
  <si>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</si>
  <si>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</si>
  <si>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</si>
  <si>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</si>
  <si>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</si>
  <si>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</si>
  <si>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</si>
  <si>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 xml:space="preserve">II.3 Aporte ao CSC </t>
  </si>
  <si>
    <t>Atividades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</si>
  <si>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</si>
  <si>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</si>
  <si>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</si>
  <si>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</si>
  <si>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</si>
  <si>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</si>
  <si>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</si>
  <si>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</si>
  <si>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</si>
  <si>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</si>
  <si>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</si>
  <si>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</si>
  <si>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</si>
  <si>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</si>
  <si>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 xml:space="preserve">CAU/UF:  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</si>
  <si>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</si>
  <si>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</si>
  <si>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</si>
  <si>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</si>
  <si>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</si>
  <si>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</si>
  <si>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</si>
  <si>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</si>
  <si>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Fundo de Apoio  (C)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</si>
  <si>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</si>
  <si>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</si>
  <si>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</si>
  <si>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</si>
  <si>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Valores                        (C=B-A)</t>
  </si>
  <si>
    <t xml:space="preserve">Resultados Esperados </t>
  </si>
  <si>
    <t>ativo circulante
     ____________________ 
passivo circulante</t>
  </si>
  <si>
    <t>CAU/.....</t>
  </si>
  <si>
    <t>Valor (R$)    (E=B-A)</t>
  </si>
  <si>
    <t>COMENTÁRIOS/JUSTIFICATIVAS :</t>
  </si>
  <si>
    <r>
      <t xml:space="preserve">Patrocínio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</si>
  <si>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o valor total das rescisões contratuais, auxílio alimentação, auxílio transporte, plano de saúde e demais benefícios)</t>
    </r>
  </si>
  <si>
    <t>1. QUADRO GERAL</t>
  </si>
  <si>
    <t xml:space="preserve">2. AVALIAÇÃO GERAL </t>
  </si>
  <si>
    <t>Fundo de Apoio</t>
  </si>
  <si>
    <t>% Utilização do Fundo de Apoio</t>
  </si>
  <si>
    <t>Meta 2017</t>
  </si>
  <si>
    <t>Meta 2017 - Revisada</t>
  </si>
  <si>
    <t xml:space="preserve">Meta 2018 - Prevista </t>
  </si>
  <si>
    <t>PLANO DE AÇÃO - PROGRAMAÇÃO 2018</t>
  </si>
  <si>
    <t>Resultado</t>
  </si>
  <si>
    <t>Programação 2017 (A)</t>
  </si>
  <si>
    <t>Programação 2018 (B)</t>
  </si>
  <si>
    <t>Orientação:  Na proposta da Programação 2018, para as receitas de Arrecadação - anuidades, RRT, taxas e multas, devem ser considerados os valores constantes das Diretrizes da Programação 2018. As células sinalizadas, em cinza, são fórmulas e não devem ser modificadas. Verificar os comentários colocando o cursor na célula correspondente, no cabeçalho.</t>
  </si>
  <si>
    <t>Anexo 1.2 - Demonstrativo de Usos e Fontes - Programação 2018</t>
  </si>
  <si>
    <t>1.1.3 RRT</t>
  </si>
  <si>
    <t>Programação 2017  (A)</t>
  </si>
  <si>
    <t>Programação 2018   (B)</t>
  </si>
  <si>
    <t>Valor da Programação 2017 (R$)</t>
  </si>
  <si>
    <t>Valor da Programação 2018 (R$)</t>
  </si>
  <si>
    <t xml:space="preserve">BASE DE CÁLCULO </t>
  </si>
  <si>
    <t xml:space="preserve">Variação </t>
  </si>
  <si>
    <t>Anexo 1.3- Aplicações por Projeto/Atividade - por Elemento de Despesa (Consolidado) - Programação 2018</t>
  </si>
  <si>
    <t>Programação 2018</t>
  </si>
  <si>
    <t>Anexo 1.4 - Quadro Descritivo de Ações e Metas do Plano de Ação - Programação 2018</t>
  </si>
  <si>
    <t xml:space="preserve">Tipo (Projeto ou  Atividade): </t>
  </si>
  <si>
    <t>Objetivo Geral :</t>
  </si>
  <si>
    <t xml:space="preserve">Resultado esperado do Projeto/Atividade: </t>
  </si>
  <si>
    <t>Nº</t>
  </si>
  <si>
    <t>Descrição da Ação</t>
  </si>
  <si>
    <t>Custo da Ação (R$)</t>
  </si>
  <si>
    <t>% Partic.
(G)</t>
  </si>
  <si>
    <t>Metas Físicas</t>
  </si>
  <si>
    <t>Indicador da ação</t>
  </si>
  <si>
    <t>Programação 2017
(A)</t>
  </si>
  <si>
    <t>Quantificação da meta</t>
  </si>
  <si>
    <t>Descrição da meta</t>
  </si>
  <si>
    <t>Programação 2018
(B)</t>
  </si>
  <si>
    <t>Obs:  O anexo 1.4  deve ser preenchido para todos os projetos/atividades de 2018, apresentando as ações, quantificação e descrição da meta, resultados por ação e o indicador da ação. As células sinalizadas, em cinza, são fórmulas e não devem ser modificadas.</t>
  </si>
  <si>
    <t>Orientação:  Selecionar os objetivos estratégicos prioritários em âmbito local trabalhados em 2018. Os objetivos estratégicos em âmbito nacional (Fiscalização e Atendimento) devem ser obrigatoriamente trabalhados.</t>
  </si>
  <si>
    <t>Obs.: Os Indicadores devem ser vinculados aos objetivos estratégicos priorizados no Mapa Estratégico do CAU/UF, ou seja, os indicadores dos objetivos estratégicos escolhidos no Mapa Estratégico devem ser priorizados.</t>
  </si>
  <si>
    <t>%
(D=C/A)</t>
  </si>
  <si>
    <t>% 
(F = E/A *100)</t>
  </si>
  <si>
    <t>Anexo 1.1- Limites de Aplicação dos Recursos Estratégicos - Programação 2018</t>
  </si>
  <si>
    <t xml:space="preserve">CATEGORIA ECONÔMICA </t>
  </si>
  <si>
    <t>Variação % 
(F=E-D)</t>
  </si>
  <si>
    <t>Corrente</t>
  </si>
  <si>
    <t xml:space="preserve">Capital </t>
  </si>
  <si>
    <t>RESUMO DA PROGRAMAÇÃO  2018 - POR CATEGORIA ECONÔMICA</t>
  </si>
  <si>
    <t xml:space="preserve">Programação 2017 (A)
</t>
  </si>
  <si>
    <t xml:space="preserve">Programação 2017 (D)
</t>
  </si>
  <si>
    <t>Programação 2018 (E)</t>
  </si>
  <si>
    <t xml:space="preserve">FONTES </t>
  </si>
  <si>
    <t>USOS</t>
  </si>
  <si>
    <t>Variação % 
(C=B/A)</t>
  </si>
  <si>
    <t xml:space="preserve">Programação 2018 (B)
</t>
  </si>
  <si>
    <t>5.  Receita da Arrecadação Líquida (RAL = 3 - 4)</t>
  </si>
  <si>
    <t>Σ dos orçamentos dos municípios do Estado destinados à políticas públicas de planejamento e gestão do território
--------------------------------------------------------------------------- x 100
totais dos orçamentos dos municípios do Estado</t>
  </si>
  <si>
    <t>Anual</t>
  </si>
  <si>
    <t>Trimestral</t>
  </si>
  <si>
    <t>quantidade de presença profissional (com RRT)
---------------------------------------------------------------------- x 100
número de serviços fiscalizados no Estado</t>
  </si>
  <si>
    <t>quantidade de orientações gerais realizadas pelo CAU/UF
----------------------------------------------
número de orientações propostas a serem realizadas</t>
  </si>
  <si>
    <t>quantidade de denúncias atendidas pelo CAU/UF
----------------------------------------------------------------------- x100
número de denúncias recebidas pelo CAU/UF</t>
  </si>
  <si>
    <t>número de processos de fiscalização concluídos 
em um ano
---------------------------------------------------------------- x 100
 número total de processos de fiscalização</t>
  </si>
  <si>
    <t>número de municípios no Estado que possuem um órgão de planejamento urbano
-------------------------------------------------------------------------------------
total de municípios do Estado (= total da amostragem definida)</t>
  </si>
  <si>
    <t>número de municípios no Estado que aplicam a Lei de Assistência Técnica 
----------------------------------------------------------------------x 100
total de municípios do Estado
 (= total da amostragem definida)</t>
  </si>
  <si>
    <t>total de obras públicas de Arquitetura e Urbanismo realizadas via concurso nos municípios do Estado
----------------------------------------------------------------
total de obras públicas de Arquitetura e Urbanismo nos municípios do Estado</t>
  </si>
  <si>
    <t>número total de RRT do Estado
_______________________________________
população do Estado (1000 habitantes)
(valor do trimestre)</t>
  </si>
  <si>
    <t>número de planos diretores que contemplam planos urbanísticos nos municípios do Estado
             ___________________________________________     x 100
número de planos diretores
nos municípios do Estado
(acumulado no ano)</t>
  </si>
  <si>
    <r>
      <t xml:space="preserve">Índice de recursos destinados às políticas públicas de planejamento e gestão do território (%) - </t>
    </r>
    <r>
      <rPr>
        <b/>
        <sz val="20"/>
        <rFont val="Calibri"/>
        <family val="2"/>
        <scheme val="minor"/>
      </rPr>
      <t>(CAU/UF) -</t>
    </r>
    <r>
      <rPr>
        <b/>
        <sz val="20"/>
        <color rgb="FF203764"/>
        <rFont val="Calibri"/>
        <family val="2"/>
        <scheme val="minor"/>
      </rPr>
      <t xml:space="preserve"> 
PROPOSTA: APLICAR PARA  MUNICÍPIOS COM MAIS DE 100 MIL HABITANTES</t>
    </r>
  </si>
  <si>
    <r>
      <t xml:space="preserve">Índice da capacidade de fiscalização (Estados) </t>
    </r>
    <r>
      <rPr>
        <sz val="20"/>
        <color rgb="FFFF0000"/>
        <rFont val="Calibri"/>
        <family val="2"/>
        <scheme val="minor"/>
      </rPr>
      <t>INDICADOR EM REVISÃO</t>
    </r>
    <r>
      <rPr>
        <sz val="20"/>
        <color theme="1"/>
        <rFont val="Calibri"/>
        <family val="2"/>
        <scheme val="minor"/>
      </rPr>
      <t xml:space="preserve"> </t>
    </r>
  </si>
  <si>
    <r>
      <t xml:space="preserve">quantidade de serviços 
fiscalizados pelo CAU/UF
             _____________________________     x 100
</t>
    </r>
    <r>
      <rPr>
        <sz val="20"/>
        <color rgb="FFFF0000"/>
        <rFont val="Calibri"/>
        <family val="2"/>
        <scheme val="minor"/>
      </rPr>
      <t>número de serviços em execução 
conhecidos no Estado</t>
    </r>
    <r>
      <rPr>
        <sz val="20"/>
        <color theme="1"/>
        <rFont val="Calibri"/>
        <family val="2"/>
        <scheme val="minor"/>
      </rPr>
      <t xml:space="preserve">
(acumulado no ano)</t>
    </r>
  </si>
  <si>
    <r>
      <t xml:space="preserve">Índice da capacidade de fiscalização (%) - (CAU/UF)                                                                                       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</si>
  <si>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quantidade de serviços fiscalizados pelo CAU/UF
----------------------------------------------------------------------
</t>
    </r>
    <r>
      <rPr>
        <b/>
        <sz val="20"/>
        <color rgb="FF203764"/>
        <rFont val="Calibri"/>
        <family val="2"/>
        <scheme val="minor"/>
      </rPr>
      <t>número de serviços propostos a serem fiscalizados</t>
    </r>
  </si>
  <si>
    <r>
      <t xml:space="preserve">Índice de presença profissional </t>
    </r>
    <r>
      <rPr>
        <b/>
        <sz val="20"/>
        <color theme="8" tint="-0.499984740745262"/>
        <rFont val="Calibri"/>
        <family val="2"/>
        <scheme val="minor"/>
      </rPr>
      <t>nas obras</t>
    </r>
    <r>
      <rPr>
        <sz val="20"/>
        <rFont val="Calibri"/>
        <family val="2"/>
        <scheme val="minor"/>
      </rPr>
      <t xml:space="preserve"> e  serviços fiscalizados  (%) - </t>
    </r>
    <r>
      <rPr>
        <b/>
        <sz val="20"/>
        <rFont val="Calibri"/>
        <family val="2"/>
        <scheme val="minor"/>
      </rPr>
      <t>(CAU/UF)</t>
    </r>
  </si>
  <si>
    <r>
      <t xml:space="preserve">Índice de RRT por mês por profissional ativo (Estados) </t>
    </r>
    <r>
      <rPr>
        <sz val="20"/>
        <color rgb="FFFF0000"/>
        <rFont val="Calibri"/>
        <family val="2"/>
        <scheme val="minor"/>
      </rPr>
      <t xml:space="preserve">INDICADOR EM REVISÃO </t>
    </r>
  </si>
  <si>
    <r>
      <t>número total de RRT registrados</t>
    </r>
    <r>
      <rPr>
        <sz val="20"/>
        <color rgb="FFFF0000"/>
        <rFont val="Calibri"/>
        <family val="2"/>
        <scheme val="minor"/>
      </rPr>
      <t xml:space="preserve"> por mês </t>
    </r>
    <r>
      <rPr>
        <sz val="20"/>
        <color theme="1"/>
        <rFont val="Calibri"/>
        <family val="2"/>
        <scheme val="minor"/>
      </rPr>
      <t xml:space="preserve">
 ________________________________________
número total de 
profissionais ativos no Estado</t>
    </r>
  </si>
  <si>
    <r>
      <t xml:space="preserve">Índice de RRT por profissional ativo (Qde) - </t>
    </r>
    <r>
      <rPr>
        <b/>
        <sz val="20"/>
        <rFont val="Calibri"/>
        <family val="2"/>
        <scheme val="minor"/>
      </rPr>
      <t xml:space="preserve">(CAU/UF) 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</si>
  <si>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rPr>
        <b/>
        <sz val="20"/>
        <color rgb="FF203764"/>
        <rFont val="Calibri"/>
        <family val="2"/>
        <scheme val="minor"/>
      </rPr>
      <t>número total de RRT registrados</t>
    </r>
    <r>
      <rPr>
        <b/>
        <sz val="20"/>
        <rFont val="Calibri"/>
        <family val="2"/>
        <scheme val="minor"/>
      </rPr>
      <t xml:space="preserve"> </t>
    </r>
    <r>
      <rPr>
        <sz val="20"/>
        <rFont val="Calibri"/>
        <family val="2"/>
        <scheme val="minor"/>
      </rPr>
      <t xml:space="preserve">
--------------------------------------------------------------------- x 100
número total de profissionais ativos no Estado</t>
    </r>
  </si>
  <si>
    <r>
      <t xml:space="preserve">Índice de capacidade de atendimento de denúncias  (%) -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</si>
  <si>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Índice de orientações gerais  realizadas  (%) -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</si>
  <si>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Índice de eficiência na conclusão de processos de fiscalização  (%) -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</si>
  <si>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Índice de presença profissional em órgãos de planejamento e gestão urbana (Estados) 
</t>
    </r>
    <r>
      <rPr>
        <sz val="20"/>
        <color rgb="FFFF0000"/>
        <rFont val="Calibri"/>
        <family val="2"/>
        <scheme val="minor"/>
      </rPr>
      <t>INDICADOR PARA REVISÃO</t>
    </r>
  </si>
  <si>
    <r>
      <t>Índice de presença profissional em órgãos de planejamento e gestão urbana (%) -</t>
    </r>
    <r>
      <rPr>
        <b/>
        <sz val="20"/>
        <rFont val="Calibri"/>
        <family val="2"/>
        <scheme val="minor"/>
      </rPr>
      <t xml:space="preserve">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</si>
  <si>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Participação do CAU na elaboração ou regulamentação da Lei da Asssitência Técnica Gratuita (Lei nº 11.888/08) (%) - </t>
    </r>
    <r>
      <rPr>
        <b/>
        <sz val="20"/>
        <rFont val="Calibri"/>
        <family val="2"/>
        <scheme val="minor"/>
      </rPr>
      <t xml:space="preserve">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</si>
  <si>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rPr>
        <sz val="20"/>
        <color rgb="FFFF0000"/>
        <rFont val="Calibri"/>
        <family val="2"/>
        <scheme val="minor"/>
      </rPr>
      <t xml:space="preserve">Trimestral </t>
    </r>
    <r>
      <rPr>
        <sz val="20"/>
        <color theme="1"/>
        <rFont val="Calibri"/>
        <family val="2"/>
        <scheme val="minor"/>
      </rPr>
      <t xml:space="preserve">
ANUAL (proposta de alteração da periodicidade)</t>
    </r>
  </si>
  <si>
    <r>
      <t xml:space="preserve">Índice de obras públicas de Arquitetura e Urbanismo realizadas via concurso (%) - </t>
    </r>
    <r>
      <rPr>
        <b/>
        <sz val="20"/>
        <rFont val="Calibri"/>
        <family val="2"/>
        <scheme val="minor"/>
      </rPr>
      <t xml:space="preserve">(CAU/UF)
</t>
    </r>
    <r>
      <rPr>
        <b/>
        <sz val="20"/>
        <color rgb="FF203764"/>
        <rFont val="Calibri"/>
        <family val="2"/>
        <scheme val="minor"/>
      </rPr>
      <t>PROPOSTA: APLICAR PARA  MUNICÍPIOS COM MAIS DE 100 MIL HABITANTES</t>
    </r>
  </si>
  <si>
    <r>
      <t>Redução de projetos tipo replicáveis para o país/estado/</t>
    </r>
    <r>
      <rPr>
        <sz val="20"/>
        <color rgb="FFFF0000"/>
        <rFont val="Calibri"/>
        <family val="2"/>
        <scheme val="minor"/>
      </rPr>
      <t xml:space="preserve">município </t>
    </r>
    <r>
      <rPr>
        <sz val="20"/>
        <color theme="1"/>
        <rFont val="Calibri"/>
        <family val="2"/>
        <scheme val="minor"/>
      </rPr>
      <t xml:space="preserve">(Estados)
</t>
    </r>
    <r>
      <rPr>
        <b/>
        <sz val="20"/>
        <color rgb="FF002060"/>
        <rFont val="Calibri"/>
        <family val="2"/>
        <scheme val="minor"/>
      </rPr>
      <t>PROPOSTA: APLICAR APENAS PARA PAÍS E ESTADOS</t>
    </r>
  </si>
  <si>
    <r>
      <t>número de projetos tipo
nos</t>
    </r>
    <r>
      <rPr>
        <sz val="20"/>
        <color rgb="FFFF0000"/>
        <rFont val="Calibri"/>
        <family val="2"/>
        <scheme val="minor"/>
      </rPr>
      <t xml:space="preserve"> municípios</t>
    </r>
    <r>
      <rPr>
        <sz val="20"/>
        <color theme="1"/>
        <rFont val="Calibri"/>
        <family val="2"/>
        <scheme val="minor"/>
      </rPr>
      <t xml:space="preserve"> do Estado
_______________________________
total de órgãos dos 
</t>
    </r>
    <r>
      <rPr>
        <sz val="20"/>
        <color rgb="FFFF0000"/>
        <rFont val="Calibri"/>
        <family val="2"/>
        <scheme val="minor"/>
      </rPr>
      <t xml:space="preserve">municípios </t>
    </r>
    <r>
      <rPr>
        <sz val="20"/>
        <color theme="1"/>
        <rFont val="Calibri"/>
        <family val="2"/>
        <scheme val="minor"/>
      </rPr>
      <t>do Estado
(acumulado no ano)</t>
    </r>
  </si>
  <si>
    <r>
      <rPr>
        <sz val="20"/>
        <color rgb="FFFF0000"/>
        <rFont val="Calibri"/>
        <family val="2"/>
        <scheme val="minor"/>
      </rPr>
      <t xml:space="preserve">Índice de escolas que possuem disciplinas com conteúdo sobre a ética profissional (%) - (CAU/UF)
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rgb="FF002060"/>
        <rFont val="Calibri"/>
        <family val="2"/>
        <scheme val="minor"/>
      </rPr>
      <t xml:space="preserve">PROPOSTA PARA A DENOMINAÇÃO: Índice de escolas que possuem disciplina específica de ética profissional (%) - (CAU/UF) </t>
    </r>
  </si>
  <si>
    <t>Programação 2017</t>
  </si>
  <si>
    <t>Valores
 (C=B-A)</t>
  </si>
  <si>
    <t>%        
(D=C/B)</t>
  </si>
  <si>
    <t>1.1.1.1.2 Anuidade Exercícios anteriores</t>
  </si>
  <si>
    <t>1.1.1.2.2 Anuidade Exercícios anteriores</t>
  </si>
  <si>
    <t>OBS: No item da categoria dos "Usos Correntes", deverão ser considerados os valores dos Aportes ao Fundo de Apoio, ao CSC e Fundo de Reserva do CSC, e à Reserva de Contingência.</t>
  </si>
  <si>
    <t>número de manifestações técnicas aproveitadas pelo 
MEC
           _________________________   x 100
número de manifestações técnicas apresentadas pelo 
CAU ao MEC</t>
  </si>
  <si>
    <t>Trimestal</t>
  </si>
  <si>
    <t>número de propostas de DCN aprovadas pelo 
CNE
           _________________________   x 100
número de propostas de DCN apresentadas pelo CAU 
ao CNE</t>
  </si>
  <si>
    <t>ANEXOS</t>
  </si>
  <si>
    <t>1.1.1.1.1 Anuidade 2018</t>
  </si>
  <si>
    <t>1.1.1.2.1 Anuidade 2018</t>
  </si>
  <si>
    <t>Comentários:</t>
  </si>
  <si>
    <t xml:space="preserve">Comissão Exercício Profissional - CEP </t>
  </si>
  <si>
    <t>Comissão de Ensino e Formação - CEF</t>
  </si>
  <si>
    <t>Presidência</t>
  </si>
  <si>
    <t>P</t>
  </si>
  <si>
    <t>A</t>
  </si>
  <si>
    <t>Cauniversitário</t>
  </si>
  <si>
    <t>Realização de palestra para estudantes sobre o CAU/AL e suas atribuições.</t>
  </si>
  <si>
    <t>sou arquiteto, e agora?</t>
  </si>
  <si>
    <t>Capacitar profissionais e estudantes</t>
  </si>
  <si>
    <t>Dia do Arquiteto
(Prêmio TFG)</t>
  </si>
  <si>
    <t>Premiar estudantes através de concurso</t>
  </si>
  <si>
    <t>Capacitação</t>
  </si>
  <si>
    <t>Capacitar funcionários</t>
  </si>
  <si>
    <t>Comunicação - plano de mídia</t>
  </si>
  <si>
    <t>Realizar a divulgação ampla e efetiva junto aos arquitetos e a sociedade das ações e resultados do CAU/AL</t>
  </si>
  <si>
    <t>Atendimento</t>
  </si>
  <si>
    <t>Assegurar um melhor atendimento aos profissionais e a sociedade</t>
  </si>
  <si>
    <t>Manutenção das rotinas administrativas do CAU/AL</t>
  </si>
  <si>
    <t>Fiscalização sistemática</t>
  </si>
  <si>
    <t>Fiscalização do exercício profissional</t>
  </si>
  <si>
    <t>Ações de suprimento a demanda de deslocamento de pessoal</t>
  </si>
  <si>
    <t>Aporte ao centro de serviços compartilhados - CSC</t>
  </si>
  <si>
    <t>Gerir e manter a evolução e despesas relativas ao CSC-CAU resolução cau/br n° 60, de 07/11/2013</t>
  </si>
  <si>
    <t>Contribuição ao fundo nacional de apoio aos CAU/CAUFS</t>
  </si>
  <si>
    <t>Contribuição ao fundo nacional de apoio aos CAU/UFS</t>
  </si>
  <si>
    <t>Reserva de contingência</t>
  </si>
  <si>
    <t>Manter  uma reserva para emergências não contempladas pelo planejamento</t>
  </si>
  <si>
    <t>Assistência Técnica em Habitação de Interesse Social - ATHIS</t>
  </si>
  <si>
    <t>Implantar programa de capacitação e operacionalização em assitência técnica - Lei 11.124/2018</t>
  </si>
  <si>
    <t xml:space="preserve">Ampliação das instalações da sede </t>
  </si>
  <si>
    <t>Ampliar a sede para melhor atendimento aos arquitetos</t>
  </si>
  <si>
    <t>Estimular o conhecimento, o uso de processos criativos e a difusão das melhores práticas em arquitetura e urbanismo</t>
  </si>
  <si>
    <t>Tornar a fiscalização um vetor de melhoria do exercício da arquitetura e urbanismo</t>
  </si>
  <si>
    <t>Participação de 100 profissionais.</t>
  </si>
  <si>
    <t>Corpo funcional do CAU/AL treinado e capacitado</t>
  </si>
  <si>
    <t xml:space="preserve">Melhoria da imagem do CAU/AL junto a sociedade, esclarecendo qual o papel do Conselho e do Arquiteto para sociedade;
</t>
  </si>
  <si>
    <t>4.000 atendimentos / ano.</t>
  </si>
  <si>
    <t xml:space="preserve">Sede em pleno funcionamento. </t>
  </si>
  <si>
    <t>35% das obras conhecidas fiscalizados;
100% das denuncias apuradas.</t>
  </si>
  <si>
    <t xml:space="preserve">Participação efetiva dos funcionários e conselheiros no processo de elaboração e tomada de decisão das normativas do CAUBR e/ou eventos do CAU/AL em eventos regionais. </t>
  </si>
  <si>
    <t>Aporte financeiro realizado.</t>
  </si>
  <si>
    <t>Contrubuição realizada</t>
  </si>
  <si>
    <t>Utilização de no máxio de 50% do valor orçado.</t>
  </si>
  <si>
    <t xml:space="preserve">Atender a comunidade carente, no total de 40 famílias assistidas .  
</t>
  </si>
  <si>
    <t xml:space="preserve">
Melhoria do atendimento, conforto e qualidade de trabalho. </t>
  </si>
  <si>
    <t xml:space="preserve"> 200 estudantes capacitados</t>
  </si>
  <si>
    <t>100 profissionais e estudantes capacitados.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</si>
</sst>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  <numFmt numFmtId="171" formatCode="_(* #,##0_);_(* \(#,##0\);_(* &quot;-&quot;??_);_(@_)"/>
    <numFmt numFmtId="172" formatCode="_(* #,##0.0_);_(* \(#,##0.0\);_(* &quot;-&quot;??_);_(@_)"/>
  </numFmts>
  <fonts count="7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rgb="FF0061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b/>
      <sz val="12"/>
      <color indexed="10"/>
      <name val="Tahoma"/>
      <family val="2"/>
    </font>
    <font>
      <b/>
      <sz val="9"/>
      <color indexed="81"/>
      <name val="Segoe UI"/>
      <family val="2"/>
    </font>
    <font>
      <b/>
      <sz val="14"/>
      <color indexed="81"/>
      <name val="Segoe UI"/>
      <family val="2"/>
    </font>
    <font>
      <sz val="9"/>
      <color indexed="81"/>
      <name val="Segoe UI"/>
      <family val="2"/>
    </font>
    <font>
      <b/>
      <sz val="16"/>
      <color indexed="81"/>
      <name val="Segoe UI"/>
      <family val="2"/>
    </font>
    <font>
      <sz val="20"/>
      <color theme="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b/>
      <sz val="12"/>
      <color indexed="81"/>
      <name val="Segoe U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20376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20"/>
      <color rgb="FF203764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2"/>
      <color indexed="81"/>
      <name val="Segoe UI"/>
      <family val="2"/>
    </font>
    <font>
      <sz val="2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009999"/>
      </patternFill>
    </fill>
    <fill>
      <patternFill patternType="solid">
        <fgColor rgb="FF00808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CC00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medium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10" borderId="0" applyNumberFormat="0" applyBorder="0" applyAlignment="0" applyProtection="0"/>
    <xf numFmtId="44" fontId="3" fillId="0" borderId="0" applyFont="0" applyFill="0" applyBorder="0" applyAlignment="0" applyProtection="0"/>
    <xf numFmtId="0" fontId="15" fillId="11" borderId="0" applyNumberFormat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4" fillId="3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9" fillId="0" borderId="0" xfId="0" applyFont="1" applyAlignment="1"/>
    <xf numFmtId="0" fontId="6" fillId="3" borderId="0" xfId="0" applyFont="1" applyFill="1" applyBorder="1" applyAlignment="1">
      <alignment vertical="center"/>
    </xf>
    <xf numFmtId="0" fontId="4" fillId="9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4" fillId="0" borderId="0" xfId="1" applyFill="1"/>
    <xf numFmtId="0" fontId="0" fillId="0" borderId="0" xfId="0" applyFill="1"/>
    <xf numFmtId="0" fontId="6" fillId="0" borderId="0" xfId="0" applyFont="1"/>
    <xf numFmtId="0" fontId="17" fillId="0" borderId="0" xfId="1" applyFont="1" applyFill="1"/>
    <xf numFmtId="0" fontId="6" fillId="0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1" applyFont="1" applyFill="1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41" fontId="22" fillId="4" borderId="7" xfId="5" applyNumberFormat="1" applyFont="1" applyFill="1" applyBorder="1" applyAlignment="1">
      <alignment horizontal="right" vertical="center" wrapText="1"/>
    </xf>
    <xf numFmtId="37" fontId="16" fillId="0" borderId="0" xfId="0" applyNumberFormat="1" applyFont="1" applyAlignment="1">
      <alignment horizontal="center"/>
    </xf>
    <xf numFmtId="41" fontId="16" fillId="0" borderId="0" xfId="0" applyNumberFormat="1" applyFont="1"/>
    <xf numFmtId="41" fontId="23" fillId="8" borderId="7" xfId="0" applyNumberFormat="1" applyFont="1" applyFill="1" applyBorder="1" applyAlignment="1">
      <alignment horizontal="right" wrapText="1"/>
    </xf>
    <xf numFmtId="41" fontId="23" fillId="8" borderId="7" xfId="5" applyNumberFormat="1" applyFont="1" applyFill="1" applyBorder="1" applyAlignment="1">
      <alignment horizontal="right" wrapText="1"/>
    </xf>
    <xf numFmtId="41" fontId="5" fillId="0" borderId="0" xfId="0" applyNumberFormat="1" applyFont="1"/>
    <xf numFmtId="0" fontId="5" fillId="0" borderId="0" xfId="0" applyFont="1"/>
    <xf numFmtId="168" fontId="23" fillId="8" borderId="7" xfId="5" applyNumberFormat="1" applyFont="1" applyFill="1" applyBorder="1" applyAlignment="1">
      <alignment horizontal="right" wrapText="1"/>
    </xf>
    <xf numFmtId="0" fontId="24" fillId="0" borderId="0" xfId="0" applyFont="1"/>
    <xf numFmtId="0" fontId="25" fillId="0" borderId="0" xfId="0" applyFont="1"/>
    <xf numFmtId="41" fontId="22" fillId="0" borderId="7" xfId="5" applyNumberFormat="1" applyFont="1" applyFill="1" applyBorder="1" applyAlignment="1">
      <alignment horizontal="right" vertical="center" wrapText="1"/>
    </xf>
    <xf numFmtId="41" fontId="22" fillId="8" borderId="7" xfId="5" applyNumberFormat="1" applyFont="1" applyFill="1" applyBorder="1" applyAlignment="1">
      <alignment horizontal="right" vertical="center" wrapText="1"/>
    </xf>
    <xf numFmtId="168" fontId="22" fillId="8" borderId="7" xfId="5" applyNumberFormat="1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5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6" fillId="0" borderId="0" xfId="0" applyFont="1" applyFill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7" fillId="13" borderId="0" xfId="0" applyFont="1" applyFill="1" applyAlignment="1">
      <alignment vertical="center"/>
    </xf>
    <xf numFmtId="0" fontId="0" fillId="0" borderId="0" xfId="0" applyFont="1"/>
    <xf numFmtId="0" fontId="29" fillId="14" borderId="7" xfId="0" applyFont="1" applyFill="1" applyBorder="1" applyAlignment="1">
      <alignment horizontal="center" vertical="center" wrapText="1" readingOrder="1"/>
    </xf>
    <xf numFmtId="0" fontId="29" fillId="14" borderId="11" xfId="0" applyFont="1" applyFill="1" applyBorder="1" applyAlignment="1">
      <alignment horizontal="left" vertical="top" wrapText="1" indent="4" readingOrder="1"/>
    </xf>
    <xf numFmtId="0" fontId="36" fillId="14" borderId="7" xfId="0" applyFont="1" applyFill="1" applyBorder="1" applyAlignment="1">
      <alignment horizontal="center" vertical="center" textRotation="90" wrapText="1" readingOrder="1"/>
    </xf>
    <xf numFmtId="0" fontId="38" fillId="0" borderId="7" xfId="0" applyFont="1" applyFill="1" applyBorder="1" applyAlignment="1">
      <alignment vertical="center" wrapText="1" readingOrder="1"/>
    </xf>
    <xf numFmtId="0" fontId="26" fillId="7" borderId="6" xfId="0" applyFont="1" applyFill="1" applyBorder="1" applyAlignment="1">
      <alignment horizontal="left" vertical="center" readingOrder="1"/>
    </xf>
    <xf numFmtId="0" fontId="26" fillId="7" borderId="10" xfId="0" applyFont="1" applyFill="1" applyBorder="1" applyAlignment="1">
      <alignment horizontal="left" vertical="center" readingOrder="1"/>
    </xf>
    <xf numFmtId="0" fontId="40" fillId="13" borderId="0" xfId="0" applyFont="1" applyFill="1" applyAlignment="1"/>
    <xf numFmtId="0" fontId="41" fillId="14" borderId="7" xfId="0" applyFont="1" applyFill="1" applyBorder="1" applyAlignment="1">
      <alignment horizontal="center" vertical="center" wrapText="1"/>
    </xf>
    <xf numFmtId="41" fontId="5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69" fontId="5" fillId="3" borderId="0" xfId="4" applyNumberFormat="1" applyFont="1" applyFill="1" applyBorder="1" applyAlignment="1">
      <alignment horizontal="left" vertical="center" wrapText="1"/>
    </xf>
    <xf numFmtId="170" fontId="5" fillId="3" borderId="0" xfId="5" applyNumberFormat="1" applyFont="1" applyFill="1" applyBorder="1" applyAlignment="1">
      <alignment horizontal="right" vertical="center" wrapText="1"/>
    </xf>
    <xf numFmtId="164" fontId="5" fillId="3" borderId="0" xfId="5" applyFont="1" applyFill="1" applyBorder="1" applyAlignment="1">
      <alignment horizontal="left" vertical="center" wrapText="1"/>
    </xf>
    <xf numFmtId="41" fontId="42" fillId="3" borderId="32" xfId="0" applyNumberFormat="1" applyFont="1" applyFill="1" applyBorder="1" applyAlignment="1">
      <alignment horizontal="right" vertical="center" wrapText="1" readingOrder="1"/>
    </xf>
    <xf numFmtId="170" fontId="5" fillId="3" borderId="0" xfId="5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41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/>
    <xf numFmtId="0" fontId="5" fillId="3" borderId="0" xfId="0" applyFont="1" applyFill="1" applyBorder="1" applyAlignment="1">
      <alignment vertical="center" wrapText="1" readingOrder="1"/>
    </xf>
    <xf numFmtId="41" fontId="5" fillId="3" borderId="7" xfId="0" applyNumberFormat="1" applyFont="1" applyFill="1" applyBorder="1" applyAlignment="1">
      <alignment horizontal="center" vertical="center" wrapText="1"/>
    </xf>
    <xf numFmtId="169" fontId="5" fillId="4" borderId="7" xfId="5" applyNumberFormat="1" applyFont="1" applyFill="1" applyBorder="1" applyAlignment="1">
      <alignment horizontal="right" vertical="center" wrapText="1"/>
    </xf>
    <xf numFmtId="41" fontId="5" fillId="15" borderId="7" xfId="0" applyNumberFormat="1" applyFont="1" applyFill="1" applyBorder="1" applyAlignment="1">
      <alignment horizontal="center" vertical="center" wrapText="1"/>
    </xf>
    <xf numFmtId="169" fontId="5" fillId="4" borderId="7" xfId="4" applyNumberFormat="1" applyFont="1" applyFill="1" applyBorder="1" applyAlignment="1">
      <alignment horizontal="right" vertical="center" wrapText="1"/>
    </xf>
    <xf numFmtId="170" fontId="5" fillId="3" borderId="7" xfId="5" applyNumberFormat="1" applyFont="1" applyFill="1" applyBorder="1" applyAlignment="1">
      <alignment horizontal="right" vertical="center" wrapText="1"/>
    </xf>
    <xf numFmtId="41" fontId="5" fillId="3" borderId="7" xfId="0" applyNumberFormat="1" applyFont="1" applyFill="1" applyBorder="1" applyAlignment="1">
      <alignment horizontal="right" vertical="center" wrapText="1"/>
    </xf>
    <xf numFmtId="164" fontId="5" fillId="3" borderId="7" xfId="5" applyFont="1" applyFill="1" applyBorder="1" applyAlignment="1">
      <alignment horizontal="right" vertical="center" wrapText="1"/>
    </xf>
    <xf numFmtId="0" fontId="6" fillId="3" borderId="0" xfId="0" applyFont="1" applyFill="1" applyAlignment="1">
      <alignment wrapText="1"/>
    </xf>
    <xf numFmtId="0" fontId="0" fillId="13" borderId="0" xfId="0" applyFill="1" applyAlignment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33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5" fillId="4" borderId="7" xfId="5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vertical="center"/>
    </xf>
    <xf numFmtId="0" fontId="58" fillId="3" borderId="0" xfId="0" applyFont="1" applyFill="1" applyAlignment="1">
      <alignment vertical="center"/>
    </xf>
    <xf numFmtId="0" fontId="10" fillId="0" borderId="0" xfId="0" applyFont="1" applyAlignment="1">
      <alignment wrapText="1"/>
    </xf>
    <xf numFmtId="166" fontId="10" fillId="0" borderId="0" xfId="0" applyNumberFormat="1" applyFont="1" applyAlignment="1">
      <alignment wrapText="1"/>
    </xf>
    <xf numFmtId="0" fontId="4" fillId="3" borderId="0" xfId="0" applyFont="1" applyFill="1"/>
    <xf numFmtId="41" fontId="5" fillId="3" borderId="7" xfId="0" applyNumberFormat="1" applyFont="1" applyFill="1" applyBorder="1" applyAlignment="1">
      <alignment horizontal="left" vertical="center" wrapText="1"/>
    </xf>
    <xf numFmtId="164" fontId="5" fillId="12" borderId="7" xfId="5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7" fillId="0" borderId="0" xfId="0" applyFont="1" applyFill="1" applyBorder="1" applyAlignment="1"/>
    <xf numFmtId="0" fontId="29" fillId="12" borderId="18" xfId="0" applyFont="1" applyFill="1" applyBorder="1" applyAlignment="1" applyProtection="1">
      <alignment vertical="center"/>
      <protection locked="0"/>
    </xf>
    <xf numFmtId="0" fontId="29" fillId="12" borderId="18" xfId="0" applyFont="1" applyFill="1" applyBorder="1" applyAlignment="1"/>
    <xf numFmtId="0" fontId="27" fillId="12" borderId="18" xfId="0" applyFont="1" applyFill="1" applyBorder="1" applyAlignment="1"/>
    <xf numFmtId="0" fontId="27" fillId="12" borderId="9" xfId="0" applyFont="1" applyFill="1" applyBorder="1" applyAlignment="1"/>
    <xf numFmtId="0" fontId="4" fillId="0" borderId="0" xfId="0" applyFont="1" applyBorder="1" applyAlignment="1"/>
    <xf numFmtId="0" fontId="35" fillId="3" borderId="0" xfId="0" applyFont="1" applyFill="1" applyBorder="1" applyAlignment="1">
      <alignment horizontal="left" wrapText="1"/>
    </xf>
    <xf numFmtId="0" fontId="28" fillId="12" borderId="7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 applyProtection="1">
      <alignment horizontal="center" vertical="center" wrapText="1"/>
      <protection locked="0"/>
    </xf>
    <xf numFmtId="0" fontId="47" fillId="3" borderId="7" xfId="0" applyFont="1" applyFill="1" applyBorder="1" applyAlignment="1" applyProtection="1">
      <alignment vertical="center" wrapText="1"/>
      <protection locked="0"/>
    </xf>
    <xf numFmtId="41" fontId="48" fillId="4" borderId="7" xfId="0" applyNumberFormat="1" applyFont="1" applyFill="1" applyBorder="1" applyAlignment="1" applyProtection="1">
      <alignment vertical="center" wrapText="1"/>
      <protection locked="0"/>
    </xf>
    <xf numFmtId="41" fontId="47" fillId="4" borderId="7" xfId="0" applyNumberFormat="1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3" borderId="37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28" fillId="12" borderId="19" xfId="0" applyFont="1" applyFill="1" applyBorder="1" applyAlignment="1">
      <alignment horizontal="center" vertical="center" wrapText="1"/>
    </xf>
    <xf numFmtId="41" fontId="47" fillId="4" borderId="19" xfId="0" applyNumberFormat="1" applyFont="1" applyFill="1" applyBorder="1" applyAlignment="1">
      <alignment vertical="center" wrapText="1"/>
    </xf>
    <xf numFmtId="0" fontId="11" fillId="14" borderId="23" xfId="0" applyFont="1" applyFill="1" applyBorder="1" applyAlignment="1">
      <alignment vertical="center" wrapText="1"/>
    </xf>
    <xf numFmtId="0" fontId="11" fillId="14" borderId="20" xfId="0" applyFont="1" applyFill="1" applyBorder="1" applyAlignment="1">
      <alignment vertical="center" wrapText="1"/>
    </xf>
    <xf numFmtId="0" fontId="28" fillId="14" borderId="20" xfId="0" applyFont="1" applyFill="1" applyBorder="1" applyAlignment="1">
      <alignment vertical="center" wrapText="1"/>
    </xf>
    <xf numFmtId="0" fontId="28" fillId="14" borderId="20" xfId="0" applyFont="1" applyFill="1" applyBorder="1" applyAlignment="1">
      <alignment horizontal="right" vertical="center" wrapText="1"/>
    </xf>
    <xf numFmtId="41" fontId="28" fillId="14" borderId="20" xfId="0" applyNumberFormat="1" applyFont="1" applyFill="1" applyBorder="1" applyAlignment="1">
      <alignment vertical="center" wrapText="1"/>
    </xf>
    <xf numFmtId="41" fontId="28" fillId="14" borderId="21" xfId="0" applyNumberFormat="1" applyFont="1" applyFill="1" applyBorder="1" applyAlignment="1">
      <alignment vertical="center" wrapText="1"/>
    </xf>
    <xf numFmtId="0" fontId="29" fillId="12" borderId="9" xfId="0" applyFont="1" applyFill="1" applyBorder="1" applyAlignment="1" applyProtection="1">
      <alignment vertical="center"/>
      <protection locked="0"/>
    </xf>
    <xf numFmtId="0" fontId="28" fillId="12" borderId="24" xfId="0" applyFont="1" applyFill="1" applyBorder="1" applyAlignment="1" applyProtection="1">
      <alignment vertical="center"/>
      <protection locked="0"/>
    </xf>
    <xf numFmtId="0" fontId="28" fillId="12" borderId="24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41" fontId="5" fillId="4" borderId="7" xfId="0" applyNumberFormat="1" applyFont="1" applyFill="1" applyBorder="1" applyAlignment="1">
      <alignment vertical="center" wrapText="1"/>
    </xf>
    <xf numFmtId="165" fontId="5" fillId="4" borderId="7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1" fontId="6" fillId="3" borderId="7" xfId="0" applyNumberFormat="1" applyFont="1" applyFill="1" applyBorder="1" applyAlignment="1" applyProtection="1">
      <alignment vertical="center" wrapText="1"/>
      <protection locked="0"/>
    </xf>
    <xf numFmtId="41" fontId="6" fillId="3" borderId="7" xfId="0" applyNumberFormat="1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>
      <alignment vertical="center" wrapText="1"/>
    </xf>
    <xf numFmtId="41" fontId="5" fillId="3" borderId="7" xfId="0" applyNumberFormat="1" applyFont="1" applyFill="1" applyBorder="1" applyAlignment="1" applyProtection="1">
      <alignment vertical="center"/>
      <protection locked="0"/>
    </xf>
    <xf numFmtId="41" fontId="5" fillId="3" borderId="7" xfId="0" applyNumberFormat="1" applyFont="1" applyFill="1" applyBorder="1" applyAlignment="1" applyProtection="1">
      <alignment vertical="center" wrapText="1"/>
      <protection locked="0"/>
    </xf>
    <xf numFmtId="41" fontId="5" fillId="17" borderId="7" xfId="0" applyNumberFormat="1" applyFont="1" applyFill="1" applyBorder="1" applyAlignment="1">
      <alignment vertical="center" wrapText="1"/>
    </xf>
    <xf numFmtId="165" fontId="5" fillId="17" borderId="7" xfId="0" applyNumberFormat="1" applyFont="1" applyFill="1" applyBorder="1" applyAlignment="1">
      <alignment vertical="center" wrapText="1"/>
    </xf>
    <xf numFmtId="41" fontId="5" fillId="3" borderId="7" xfId="0" applyNumberFormat="1" applyFont="1" applyFill="1" applyBorder="1" applyAlignment="1">
      <alignment vertical="center" wrapText="1"/>
    </xf>
    <xf numFmtId="165" fontId="5" fillId="3" borderId="7" xfId="0" applyNumberFormat="1" applyFont="1" applyFill="1" applyBorder="1" applyAlignment="1">
      <alignment vertical="center" wrapText="1"/>
    </xf>
    <xf numFmtId="0" fontId="29" fillId="14" borderId="7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41" fontId="22" fillId="3" borderId="0" xfId="0" applyNumberFormat="1" applyFont="1" applyFill="1" applyBorder="1" applyAlignment="1">
      <alignment horizontal="right" wrapText="1"/>
    </xf>
    <xf numFmtId="41" fontId="23" fillId="3" borderId="0" xfId="0" applyNumberFormat="1" applyFont="1" applyFill="1" applyBorder="1" applyAlignment="1">
      <alignment horizontal="right" wrapText="1"/>
    </xf>
    <xf numFmtId="43" fontId="23" fillId="3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10" fillId="3" borderId="7" xfId="0" applyFont="1" applyFill="1" applyBorder="1" applyAlignment="1" applyProtection="1">
      <alignment vertical="center" wrapText="1"/>
      <protection locked="0"/>
    </xf>
    <xf numFmtId="14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43" fontId="10" fillId="3" borderId="7" xfId="0" applyNumberFormat="1" applyFont="1" applyFill="1" applyBorder="1" applyAlignment="1" applyProtection="1">
      <alignment vertical="center" wrapText="1"/>
      <protection locked="0"/>
    </xf>
    <xf numFmtId="166" fontId="10" fillId="4" borderId="7" xfId="0" applyNumberFormat="1" applyFont="1" applyFill="1" applyBorder="1" applyAlignment="1">
      <alignment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vertical="center" wrapText="1"/>
    </xf>
    <xf numFmtId="41" fontId="29" fillId="12" borderId="7" xfId="0" applyNumberFormat="1" applyFont="1" applyFill="1" applyBorder="1" applyAlignment="1">
      <alignment horizontal="center" vertical="center" wrapText="1"/>
    </xf>
    <xf numFmtId="170" fontId="5" fillId="12" borderId="7" xfId="5" applyNumberFormat="1" applyFont="1" applyFill="1" applyBorder="1" applyAlignment="1">
      <alignment horizontal="left" vertical="center" wrapText="1"/>
    </xf>
    <xf numFmtId="164" fontId="5" fillId="4" borderId="7" xfId="5" applyFont="1" applyFill="1" applyBorder="1" applyAlignment="1">
      <alignment horizontal="right" vertical="center" wrapText="1"/>
    </xf>
    <xf numFmtId="41" fontId="5" fillId="4" borderId="7" xfId="0" applyNumberFormat="1" applyFont="1" applyFill="1" applyBorder="1" applyAlignment="1">
      <alignment horizontal="left" vertical="center" wrapText="1"/>
    </xf>
    <xf numFmtId="41" fontId="5" fillId="4" borderId="7" xfId="0" applyNumberFormat="1" applyFont="1" applyFill="1" applyBorder="1" applyAlignment="1">
      <alignment horizontal="right" vertical="center" wrapText="1"/>
    </xf>
    <xf numFmtId="165" fontId="29" fillId="12" borderId="7" xfId="0" applyNumberFormat="1" applyFont="1" applyFill="1" applyBorder="1" applyAlignment="1">
      <alignment horizontal="center" vertical="center" wrapText="1"/>
    </xf>
    <xf numFmtId="41" fontId="29" fillId="17" borderId="7" xfId="0" applyNumberFormat="1" applyFont="1" applyFill="1" applyBorder="1" applyAlignment="1">
      <alignment vertical="center" wrapText="1"/>
    </xf>
    <xf numFmtId="165" fontId="29" fillId="17" borderId="7" xfId="0" applyNumberFormat="1" applyFont="1" applyFill="1" applyBorder="1" applyAlignment="1">
      <alignment vertical="center" wrapText="1"/>
    </xf>
    <xf numFmtId="0" fontId="26" fillId="3" borderId="0" xfId="0" applyFont="1" applyFill="1"/>
    <xf numFmtId="0" fontId="26" fillId="3" borderId="0" xfId="1" applyFont="1" applyFill="1"/>
    <xf numFmtId="0" fontId="26" fillId="3" borderId="0" xfId="3" applyFont="1" applyFill="1"/>
    <xf numFmtId="41" fontId="29" fillId="12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2" fillId="12" borderId="7" xfId="0" applyFont="1" applyFill="1" applyBorder="1" applyAlignment="1">
      <alignment horizontal="center" vertical="center" wrapText="1"/>
    </xf>
    <xf numFmtId="43" fontId="10" fillId="4" borderId="7" xfId="0" applyNumberFormat="1" applyFont="1" applyFill="1" applyBorder="1" applyAlignment="1" applyProtection="1">
      <alignment vertical="center" wrapText="1"/>
      <protection locked="0"/>
    </xf>
    <xf numFmtId="41" fontId="6" fillId="4" borderId="7" xfId="0" applyNumberFormat="1" applyFont="1" applyFill="1" applyBorder="1" applyAlignment="1" applyProtection="1">
      <alignment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1" fontId="10" fillId="3" borderId="7" xfId="5" applyNumberFormat="1" applyFont="1" applyFill="1" applyBorder="1" applyAlignment="1" applyProtection="1">
      <alignment vertical="center" wrapText="1"/>
      <protection locked="0"/>
    </xf>
    <xf numFmtId="171" fontId="10" fillId="4" borderId="7" xfId="5" applyNumberFormat="1" applyFont="1" applyFill="1" applyBorder="1" applyAlignment="1">
      <alignment vertical="center" wrapText="1"/>
    </xf>
    <xf numFmtId="171" fontId="34" fillId="12" borderId="7" xfId="5" applyNumberFormat="1" applyFont="1" applyFill="1" applyBorder="1" applyAlignment="1">
      <alignment horizontal="right" wrapText="1"/>
    </xf>
    <xf numFmtId="171" fontId="64" fillId="12" borderId="7" xfId="5" applyNumberFormat="1" applyFont="1" applyFill="1" applyBorder="1" applyAlignment="1">
      <alignment horizontal="right" vertical="center" wrapText="1"/>
    </xf>
    <xf numFmtId="166" fontId="64" fillId="12" borderId="7" xfId="0" applyNumberFormat="1" applyFont="1" applyFill="1" applyBorder="1" applyAlignment="1">
      <alignment horizontal="right" vertical="center" wrapText="1"/>
    </xf>
    <xf numFmtId="166" fontId="34" fillId="12" borderId="7" xfId="0" applyNumberFormat="1" applyFont="1" applyFill="1" applyBorder="1" applyAlignment="1">
      <alignment horizontal="right" wrapText="1"/>
    </xf>
    <xf numFmtId="0" fontId="31" fillId="3" borderId="0" xfId="0" applyFont="1" applyFill="1" applyBorder="1" applyAlignment="1">
      <alignment wrapText="1"/>
    </xf>
    <xf numFmtId="49" fontId="10" fillId="3" borderId="1" xfId="0" applyNumberFormat="1" applyFont="1" applyFill="1" applyBorder="1" applyAlignment="1">
      <alignment wrapText="1"/>
    </xf>
    <xf numFmtId="172" fontId="5" fillId="4" borderId="7" xfId="5" applyNumberFormat="1" applyFont="1" applyFill="1" applyBorder="1" applyAlignment="1">
      <alignment horizontal="left" vertical="center" wrapText="1"/>
    </xf>
    <xf numFmtId="172" fontId="5" fillId="4" borderId="7" xfId="5" applyNumberFormat="1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left" vertical="center" readingOrder="1"/>
    </xf>
    <xf numFmtId="0" fontId="7" fillId="7" borderId="8" xfId="0" applyFont="1" applyFill="1" applyBorder="1" applyAlignment="1">
      <alignment horizontal="left" vertical="center" wrapText="1" readingOrder="1"/>
    </xf>
    <xf numFmtId="0" fontId="67" fillId="18" borderId="7" xfId="0" applyFont="1" applyFill="1" applyBorder="1" applyAlignment="1">
      <alignment horizontal="center" vertical="center" wrapText="1"/>
    </xf>
    <xf numFmtId="41" fontId="0" fillId="3" borderId="7" xfId="0" applyNumberFormat="1" applyFill="1" applyBorder="1"/>
    <xf numFmtId="41" fontId="68" fillId="19" borderId="7" xfId="0" applyNumberFormat="1" applyFont="1" applyFill="1" applyBorder="1" applyAlignment="1">
      <alignment vertical="center" wrapText="1"/>
    </xf>
    <xf numFmtId="41" fontId="29" fillId="12" borderId="7" xfId="0" applyNumberFormat="1" applyFont="1" applyFill="1" applyBorder="1" applyAlignment="1">
      <alignment vertical="center" wrapText="1"/>
    </xf>
    <xf numFmtId="169" fontId="29" fillId="12" borderId="7" xfId="4" applyNumberFormat="1" applyFont="1" applyFill="1" applyBorder="1" applyAlignment="1">
      <alignment vertical="center" wrapText="1"/>
    </xf>
    <xf numFmtId="0" fontId="67" fillId="18" borderId="29" xfId="0" applyFont="1" applyFill="1" applyBorder="1" applyAlignment="1">
      <alignment vertical="center" wrapText="1"/>
    </xf>
    <xf numFmtId="0" fontId="67" fillId="18" borderId="37" xfId="0" applyFont="1" applyFill="1" applyBorder="1" applyAlignment="1">
      <alignment vertical="center" wrapText="1"/>
    </xf>
    <xf numFmtId="0" fontId="67" fillId="18" borderId="10" xfId="0" applyFont="1" applyFill="1" applyBorder="1" applyAlignment="1">
      <alignment horizontal="center" vertical="center" wrapText="1"/>
    </xf>
    <xf numFmtId="0" fontId="67" fillId="18" borderId="29" xfId="0" applyFont="1" applyFill="1" applyBorder="1" applyAlignment="1">
      <alignment vertical="center"/>
    </xf>
    <xf numFmtId="41" fontId="67" fillId="18" borderId="31" xfId="0" applyNumberFormat="1" applyFont="1" applyFill="1" applyBorder="1" applyAlignment="1">
      <alignment vertical="center"/>
    </xf>
    <xf numFmtId="41" fontId="68" fillId="18" borderId="7" xfId="0" applyNumberFormat="1" applyFont="1" applyFill="1" applyBorder="1" applyAlignment="1">
      <alignment vertical="center" wrapText="1"/>
    </xf>
    <xf numFmtId="41" fontId="68" fillId="21" borderId="7" xfId="0" applyNumberFormat="1" applyFont="1" applyFill="1" applyBorder="1" applyAlignment="1">
      <alignment vertical="center" wrapText="1"/>
    </xf>
    <xf numFmtId="0" fontId="34" fillId="12" borderId="7" xfId="0" applyFont="1" applyFill="1" applyBorder="1" applyAlignment="1">
      <alignment horizontal="center" vertical="center" wrapText="1"/>
    </xf>
    <xf numFmtId="41" fontId="29" fillId="12" borderId="7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34" fillId="1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vertical="center" wrapText="1"/>
      <protection locked="0"/>
    </xf>
    <xf numFmtId="0" fontId="70" fillId="22" borderId="7" xfId="0" applyFont="1" applyFill="1" applyBorder="1" applyAlignment="1">
      <alignment vertical="center" wrapText="1"/>
    </xf>
    <xf numFmtId="0" fontId="70" fillId="22" borderId="24" xfId="0" applyFont="1" applyFill="1" applyBorder="1" applyAlignment="1">
      <alignment horizontal="centerContinuous" vertical="center" wrapText="1"/>
    </xf>
    <xf numFmtId="0" fontId="70" fillId="22" borderId="7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 applyProtection="1">
      <alignment vertical="center" wrapText="1"/>
      <protection locked="0"/>
    </xf>
    <xf numFmtId="0" fontId="10" fillId="9" borderId="7" xfId="0" applyFont="1" applyFill="1" applyBorder="1" applyAlignment="1">
      <alignment vertical="center" wrapText="1"/>
    </xf>
    <xf numFmtId="0" fontId="10" fillId="9" borderId="7" xfId="0" applyFont="1" applyFill="1" applyBorder="1" applyAlignment="1">
      <alignment horizontal="center" vertical="center" wrapText="1"/>
    </xf>
    <xf numFmtId="9" fontId="10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70" fillId="22" borderId="24" xfId="0" applyFont="1" applyFill="1" applyBorder="1" applyAlignment="1">
      <alignment horizontal="center" vertical="center" wrapText="1"/>
    </xf>
    <xf numFmtId="9" fontId="10" fillId="22" borderId="7" xfId="0" applyNumberFormat="1" applyFont="1" applyFill="1" applyBorder="1" applyAlignment="1" applyProtection="1">
      <alignment horizontal="center" vertical="center" wrapText="1"/>
      <protection locked="0"/>
    </xf>
    <xf numFmtId="0" fontId="70" fillId="22" borderId="42" xfId="0" applyFont="1" applyFill="1" applyBorder="1" applyAlignment="1">
      <alignment vertical="center" wrapText="1"/>
    </xf>
    <xf numFmtId="0" fontId="70" fillId="22" borderId="43" xfId="0" applyFont="1" applyFill="1" applyBorder="1" applyAlignment="1">
      <alignment horizontal="centerContinuous" vertical="center" wrapText="1"/>
    </xf>
    <xf numFmtId="0" fontId="70" fillId="22" borderId="4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9" borderId="7" xfId="0" applyFont="1" applyFill="1" applyBorder="1" applyAlignment="1" applyProtection="1">
      <alignment vertical="center" wrapText="1"/>
      <protection locked="0"/>
    </xf>
    <xf numFmtId="0" fontId="75" fillId="22" borderId="24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vertical="center" wrapText="1"/>
    </xf>
    <xf numFmtId="0" fontId="70" fillId="22" borderId="39" xfId="0" applyFont="1" applyFill="1" applyBorder="1" applyAlignment="1">
      <alignment horizontal="centerContinuous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22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3" borderId="7" xfId="0" applyFont="1" applyFill="1" applyBorder="1" applyAlignment="1">
      <alignment vertical="center" wrapText="1"/>
    </xf>
    <xf numFmtId="0" fontId="78" fillId="23" borderId="22" xfId="0" applyFont="1" applyFill="1" applyBorder="1" applyAlignment="1" applyProtection="1">
      <alignment horizontal="left" vertical="center" wrapText="1"/>
      <protection locked="0"/>
    </xf>
    <xf numFmtId="0" fontId="78" fillId="23" borderId="7" xfId="0" applyFont="1" applyFill="1" applyBorder="1" applyAlignment="1" applyProtection="1">
      <alignment horizontal="center" vertical="center" wrapText="1"/>
      <protection locked="0"/>
    </xf>
    <xf numFmtId="0" fontId="78" fillId="23" borderId="7" xfId="0" applyFont="1" applyFill="1" applyBorder="1" applyAlignment="1" applyProtection="1">
      <alignment horizontal="left" vertical="center" wrapText="1"/>
      <protection locked="0"/>
    </xf>
    <xf numFmtId="0" fontId="78" fillId="24" borderId="7" xfId="0" applyFont="1" applyFill="1" applyBorder="1" applyAlignment="1" applyProtection="1">
      <alignment horizontal="left" vertical="center" wrapText="1"/>
      <protection locked="0"/>
    </xf>
    <xf numFmtId="171" fontId="47" fillId="3" borderId="7" xfId="5" applyNumberFormat="1" applyFont="1" applyFill="1" applyBorder="1" applyAlignment="1" applyProtection="1">
      <alignment vertical="center" wrapText="1"/>
      <protection locked="0"/>
    </xf>
    <xf numFmtId="0" fontId="78" fillId="23" borderId="44" xfId="0" applyFont="1" applyFill="1" applyBorder="1" applyAlignment="1" applyProtection="1">
      <alignment horizontal="left" vertical="center" wrapText="1"/>
      <protection locked="0"/>
    </xf>
    <xf numFmtId="0" fontId="78" fillId="23" borderId="8" xfId="0" applyFont="1" applyFill="1" applyBorder="1" applyAlignment="1" applyProtection="1">
      <alignment horizontal="center" vertical="center" wrapText="1"/>
      <protection locked="0"/>
    </xf>
    <xf numFmtId="0" fontId="47" fillId="3" borderId="8" xfId="0" applyFont="1" applyFill="1" applyBorder="1" applyAlignment="1" applyProtection="1">
      <alignment horizontal="center" vertical="center" wrapText="1"/>
      <protection locked="0"/>
    </xf>
    <xf numFmtId="0" fontId="78" fillId="23" borderId="8" xfId="0" applyFont="1" applyFill="1" applyBorder="1" applyAlignment="1" applyProtection="1">
      <alignment horizontal="left" vertical="center" wrapText="1"/>
      <protection locked="0"/>
    </xf>
    <xf numFmtId="0" fontId="47" fillId="3" borderId="8" xfId="0" applyFont="1" applyFill="1" applyBorder="1" applyAlignment="1" applyProtection="1">
      <alignment vertical="center" wrapText="1"/>
      <protection locked="0"/>
    </xf>
    <xf numFmtId="171" fontId="47" fillId="3" borderId="8" xfId="5" applyNumberFormat="1" applyFont="1" applyFill="1" applyBorder="1" applyAlignment="1" applyProtection="1">
      <alignment vertical="center" wrapText="1"/>
      <protection locked="0"/>
    </xf>
    <xf numFmtId="41" fontId="48" fillId="4" borderId="8" xfId="0" applyNumberFormat="1" applyFont="1" applyFill="1" applyBorder="1" applyAlignment="1" applyProtection="1">
      <alignment vertical="center" wrapText="1"/>
      <protection locked="0"/>
    </xf>
    <xf numFmtId="41" fontId="47" fillId="4" borderId="8" xfId="0" applyNumberFormat="1" applyFont="1" applyFill="1" applyBorder="1" applyAlignment="1">
      <alignment vertical="center" wrapText="1"/>
    </xf>
    <xf numFmtId="41" fontId="47" fillId="4" borderId="45" xfId="0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5" fillId="13" borderId="0" xfId="0" applyFont="1" applyFill="1" applyAlignment="1">
      <alignment horizontal="left" wrapText="1"/>
    </xf>
    <xf numFmtId="0" fontId="28" fillId="14" borderId="12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 readingOrder="1"/>
    </xf>
    <xf numFmtId="0" fontId="7" fillId="5" borderId="7" xfId="0" applyFont="1" applyFill="1" applyBorder="1" applyAlignment="1">
      <alignment horizontal="left" vertical="center" readingOrder="1"/>
    </xf>
    <xf numFmtId="0" fontId="28" fillId="12" borderId="7" xfId="0" applyFont="1" applyFill="1" applyBorder="1" applyAlignment="1">
      <alignment horizontal="left" vertical="center"/>
    </xf>
    <xf numFmtId="0" fontId="34" fillId="12" borderId="7" xfId="0" applyFont="1" applyFill="1" applyBorder="1" applyAlignment="1">
      <alignment horizontal="left" vertical="center"/>
    </xf>
    <xf numFmtId="0" fontId="32" fillId="12" borderId="7" xfId="0" applyFont="1" applyFill="1" applyBorder="1" applyAlignment="1">
      <alignment horizontal="left" vertical="center" wrapText="1"/>
    </xf>
    <xf numFmtId="0" fontId="34" fillId="12" borderId="7" xfId="0" applyFont="1" applyFill="1" applyBorder="1" applyAlignment="1">
      <alignment horizontal="left" vertical="center" wrapText="1"/>
    </xf>
    <xf numFmtId="0" fontId="55" fillId="13" borderId="25" xfId="0" applyFont="1" applyFill="1" applyBorder="1" applyAlignment="1">
      <alignment horizontal="left" vertical="center" wrapText="1"/>
    </xf>
    <xf numFmtId="0" fontId="55" fillId="13" borderId="26" xfId="0" applyFont="1" applyFill="1" applyBorder="1" applyAlignment="1">
      <alignment horizontal="left" vertical="center" wrapText="1"/>
    </xf>
    <xf numFmtId="0" fontId="55" fillId="13" borderId="27" xfId="0" applyFont="1" applyFill="1" applyBorder="1" applyAlignment="1">
      <alignment horizontal="left" vertical="center" wrapText="1"/>
    </xf>
    <xf numFmtId="0" fontId="35" fillId="13" borderId="0" xfId="0" applyFont="1" applyFill="1" applyBorder="1" applyAlignment="1">
      <alignment horizontal="left" vertical="center" wrapText="1"/>
    </xf>
    <xf numFmtId="0" fontId="28" fillId="12" borderId="10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left" wrapText="1"/>
    </xf>
    <xf numFmtId="0" fontId="28" fillId="12" borderId="28" xfId="0" applyFont="1" applyFill="1" applyBorder="1" applyAlignment="1">
      <alignment horizontal="center" vertical="center" wrapText="1"/>
    </xf>
    <xf numFmtId="0" fontId="28" fillId="12" borderId="33" xfId="0" applyFont="1" applyFill="1" applyBorder="1" applyAlignment="1">
      <alignment horizontal="center" vertical="center" wrapText="1"/>
    </xf>
    <xf numFmtId="0" fontId="28" fillId="12" borderId="2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 applyProtection="1">
      <alignment vertical="top" wrapText="1"/>
      <protection locked="0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 readingOrder="1"/>
    </xf>
    <xf numFmtId="41" fontId="29" fillId="12" borderId="7" xfId="0" applyNumberFormat="1" applyFont="1" applyFill="1" applyBorder="1" applyAlignment="1">
      <alignment horizontal="center" vertical="center" wrapText="1"/>
    </xf>
    <xf numFmtId="170" fontId="6" fillId="3" borderId="0" xfId="5" applyNumberFormat="1" applyFont="1" applyFill="1" applyBorder="1" applyAlignment="1">
      <alignment horizontal="center" vertical="center" wrapText="1"/>
    </xf>
    <xf numFmtId="0" fontId="28" fillId="12" borderId="7" xfId="0" applyFont="1" applyFill="1" applyBorder="1" applyAlignment="1" applyProtection="1">
      <alignment horizontal="left" vertical="center"/>
      <protection locked="0"/>
    </xf>
    <xf numFmtId="0" fontId="30" fillId="12" borderId="34" xfId="0" applyFont="1" applyFill="1" applyBorder="1" applyAlignment="1">
      <alignment horizontal="left" vertical="center"/>
    </xf>
    <xf numFmtId="0" fontId="30" fillId="12" borderId="35" xfId="0" applyFont="1" applyFill="1" applyBorder="1" applyAlignment="1">
      <alignment horizontal="left" vertical="center"/>
    </xf>
    <xf numFmtId="0" fontId="30" fillId="12" borderId="36" xfId="0" applyFont="1" applyFill="1" applyBorder="1" applyAlignment="1">
      <alignment horizontal="left" vertical="center"/>
    </xf>
    <xf numFmtId="0" fontId="0" fillId="9" borderId="25" xfId="0" applyFill="1" applyBorder="1" applyAlignment="1">
      <alignment horizontal="left"/>
    </xf>
    <xf numFmtId="0" fontId="0" fillId="9" borderId="26" xfId="0" applyFill="1" applyBorder="1" applyAlignment="1">
      <alignment horizontal="left"/>
    </xf>
    <xf numFmtId="0" fontId="0" fillId="9" borderId="27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29" fillId="12" borderId="7" xfId="0" applyFont="1" applyFill="1" applyBorder="1" applyAlignment="1">
      <alignment horizontal="center" vertical="center" textRotation="90"/>
    </xf>
    <xf numFmtId="0" fontId="29" fillId="12" borderId="7" xfId="0" applyFont="1" applyFill="1" applyBorder="1" applyAlignment="1">
      <alignment horizontal="left" vertical="center" wrapText="1"/>
    </xf>
    <xf numFmtId="0" fontId="13" fillId="1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41" fontId="5" fillId="3" borderId="7" xfId="0" applyNumberFormat="1" applyFont="1" applyFill="1" applyBorder="1" applyAlignment="1">
      <alignment horizontal="left" vertical="center" wrapText="1"/>
    </xf>
    <xf numFmtId="41" fontId="29" fillId="12" borderId="7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9" fillId="20" borderId="37" xfId="0" applyFont="1" applyFill="1" applyBorder="1" applyAlignment="1">
      <alignment horizontal="left" vertical="top" wrapText="1"/>
    </xf>
    <xf numFmtId="0" fontId="69" fillId="20" borderId="0" xfId="0" applyFont="1" applyFill="1" applyBorder="1" applyAlignment="1">
      <alignment horizontal="left" vertical="top" wrapText="1"/>
    </xf>
    <xf numFmtId="0" fontId="67" fillId="18" borderId="7" xfId="0" applyFont="1" applyFill="1" applyBorder="1" applyAlignment="1">
      <alignment horizontal="center" vertical="center" wrapText="1"/>
    </xf>
    <xf numFmtId="0" fontId="67" fillId="18" borderId="24" xfId="0" applyFont="1" applyFill="1" applyBorder="1" applyAlignment="1">
      <alignment horizontal="center" vertical="center" wrapText="1"/>
    </xf>
    <xf numFmtId="0" fontId="67" fillId="18" borderId="18" xfId="0" applyFont="1" applyFill="1" applyBorder="1" applyAlignment="1">
      <alignment horizontal="center" vertical="center" wrapText="1"/>
    </xf>
    <xf numFmtId="0" fontId="67" fillId="18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7" fillId="18" borderId="39" xfId="0" applyFont="1" applyFill="1" applyBorder="1" applyAlignment="1">
      <alignment horizontal="center" vertical="center" wrapText="1"/>
    </xf>
    <xf numFmtId="0" fontId="67" fillId="18" borderId="40" xfId="0" applyFont="1" applyFill="1" applyBorder="1" applyAlignment="1">
      <alignment horizontal="center" vertical="center" wrapText="1"/>
    </xf>
    <xf numFmtId="0" fontId="39" fillId="13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29" fillId="12" borderId="7" xfId="0" applyNumberFormat="1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41" fillId="12" borderId="7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right" wrapText="1"/>
    </xf>
    <xf numFmtId="166" fontId="23" fillId="8" borderId="7" xfId="5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29" fillId="12" borderId="7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41" fillId="12" borderId="7" xfId="0" applyFont="1" applyFill="1" applyBorder="1" applyAlignment="1">
      <alignment horizontal="center" vertical="center" wrapText="1"/>
    </xf>
    <xf numFmtId="164" fontId="41" fillId="12" borderId="7" xfId="5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0" fontId="30" fillId="12" borderId="29" xfId="0" applyFont="1" applyFill="1" applyBorder="1" applyAlignment="1">
      <alignment horizontal="left" vertical="center"/>
    </xf>
    <xf numFmtId="0" fontId="30" fillId="12" borderId="30" xfId="0" applyFont="1" applyFill="1" applyBorder="1" applyAlignment="1">
      <alignment horizontal="left" vertical="center"/>
    </xf>
    <xf numFmtId="0" fontId="30" fillId="12" borderId="18" xfId="0" applyFont="1" applyFill="1" applyBorder="1" applyAlignment="1">
      <alignment horizontal="left" vertical="center"/>
    </xf>
    <xf numFmtId="0" fontId="30" fillId="12" borderId="9" xfId="0" applyFont="1" applyFill="1" applyBorder="1" applyAlignment="1">
      <alignment horizontal="left" vertical="center"/>
    </xf>
    <xf numFmtId="0" fontId="12" fillId="13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3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10" fillId="3" borderId="1" xfId="0" applyFont="1" applyFill="1" applyBorder="1" applyAlignment="1">
      <alignment horizontal="left" wrapText="1"/>
    </xf>
    <xf numFmtId="0" fontId="32" fillId="12" borderId="7" xfId="0" applyFont="1" applyFill="1" applyBorder="1" applyAlignment="1">
      <alignment horizontal="center" vertical="center" wrapText="1"/>
    </xf>
    <xf numFmtId="0" fontId="34" fillId="12" borderId="24" xfId="0" applyFont="1" applyFill="1" applyBorder="1" applyAlignment="1">
      <alignment horizontal="right" wrapText="1"/>
    </xf>
    <xf numFmtId="0" fontId="34" fillId="12" borderId="18" xfId="0" applyFont="1" applyFill="1" applyBorder="1" applyAlignment="1">
      <alignment horizontal="right" wrapText="1"/>
    </xf>
    <xf numFmtId="0" fontId="34" fillId="12" borderId="9" xfId="0" applyFont="1" applyFill="1" applyBorder="1" applyAlignment="1">
      <alignment horizontal="right" wrapText="1"/>
    </xf>
    <xf numFmtId="0" fontId="65" fillId="0" borderId="0" xfId="0" applyFont="1" applyBorder="1" applyAlignment="1">
      <alignment horizontal="center"/>
    </xf>
    <xf numFmtId="0" fontId="32" fillId="12" borderId="24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32" fillId="12" borderId="9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 applyProtection="1">
      <alignment horizontal="left" wrapText="1"/>
      <protection locked="0"/>
    </xf>
    <xf numFmtId="0" fontId="10" fillId="3" borderId="9" xfId="0" applyFont="1" applyFill="1" applyBorder="1" applyAlignment="1" applyProtection="1">
      <alignment horizontal="left" wrapText="1"/>
      <protection locked="0"/>
    </xf>
    <xf numFmtId="0" fontId="31" fillId="4" borderId="17" xfId="0" applyFont="1" applyFill="1" applyBorder="1" applyAlignment="1">
      <alignment horizontal="center" wrapText="1"/>
    </xf>
    <xf numFmtId="0" fontId="32" fillId="12" borderId="8" xfId="0" applyFont="1" applyFill="1" applyBorder="1" applyAlignment="1">
      <alignment horizontal="center" vertical="center" wrapText="1"/>
    </xf>
    <xf numFmtId="0" fontId="32" fillId="12" borderId="10" xfId="0" applyFont="1" applyFill="1" applyBorder="1" applyAlignment="1">
      <alignment horizontal="center" vertical="center" wrapText="1"/>
    </xf>
    <xf numFmtId="0" fontId="32" fillId="12" borderId="24" xfId="0" applyFont="1" applyFill="1" applyBorder="1" applyAlignment="1">
      <alignment horizontal="center" vertical="center" wrapText="1"/>
    </xf>
    <xf numFmtId="0" fontId="32" fillId="12" borderId="9" xfId="0" applyFont="1" applyFill="1" applyBorder="1" applyAlignment="1">
      <alignment horizontal="center" vertical="center" wrapText="1"/>
    </xf>
    <xf numFmtId="0" fontId="32" fillId="12" borderId="18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 wrapText="1"/>
    </xf>
    <xf numFmtId="0" fontId="31" fillId="3" borderId="18" xfId="0" applyFont="1" applyFill="1" applyBorder="1" applyAlignment="1">
      <alignment horizontal="left" vertical="center" wrapText="1"/>
    </xf>
    <xf numFmtId="0" fontId="34" fillId="12" borderId="7" xfId="0" applyFont="1" applyFill="1" applyBorder="1" applyAlignment="1" applyProtection="1">
      <alignment horizontal="left" vertical="center"/>
      <protection locked="0"/>
    </xf>
    <xf numFmtId="0" fontId="31" fillId="13" borderId="0" xfId="0" applyFont="1" applyFill="1" applyBorder="1" applyAlignment="1">
      <alignment horizontal="left" vertic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8080"/>
      <color rgb="FF009999"/>
      <color rgb="FFF2F2F2"/>
      <color rgb="FFFFFFFF"/>
      <color rgb="FFF6FAF4"/>
      <color rgb="FFB9FFFF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11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285750</xdr:colOff>
      <xdr:row>11</xdr:row>
      <xdr:rowOff>38100</xdr:rowOff>
    </xdr:from>
    <xdr:to>
      <xdr:col>15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533400</xdr:colOff>
      <xdr:row>12</xdr:row>
      <xdr:rowOff>161925</xdr:rowOff>
    </xdr:from>
    <xdr:to>
      <xdr:col>20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0</xdr:col>
      <xdr:colOff>28576</xdr:colOff>
      <xdr:row>5</xdr:row>
      <xdr:rowOff>19049</xdr:rowOff>
    </xdr:from>
    <xdr:to>
      <xdr:col>11</xdr:col>
      <xdr:colOff>14076</xdr:colOff>
      <xdr:row>22</xdr:row>
      <xdr:rowOff>197752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866899"/>
          <a:ext cx="6691100" cy="356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397442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0</xdr:row>
      <xdr:rowOff>0</xdr:rowOff>
    </xdr:from>
    <xdr:to>
      <xdr:col>15</xdr:col>
      <xdr:colOff>121228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18" y="0"/>
          <a:ext cx="10973955" cy="883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9</xdr:col>
      <xdr:colOff>142875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70297"/>
          <a:ext cx="10810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2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2018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2018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CAU/.....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3:R32"/>
  <sheetViews>
    <sheetView showGridLines="0" zoomScaleNormal="100" zoomScaleSheetLayoutView="90" workbookViewId="0">
      <selection activeCell="M5" sqref="M5"/>
    </sheetView>
  </sheetViews>
  <sheetFormatPr defaultRowHeight="15" x14ac:dyDescent="0.25"/>
  <sheetData>
    <row r="3" spans="1:11" ht="44.25" customHeight="1" x14ac:dyDescent="0.3"/>
    <row r="4" spans="1:11" s="27" customFormat="1" ht="50.25" customHeight="1" x14ac:dyDescent="0.25">
      <c r="A4" s="265" t="s">
        <v>267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ht="21" x14ac:dyDescent="0.25">
      <c r="A5" s="266" t="s">
        <v>124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</row>
    <row r="6" spans="1:11" ht="15.75" customHeight="1" x14ac:dyDescent="0.25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11" ht="15.75" customHeight="1" x14ac:dyDescent="0.25">
      <c r="A7" s="268"/>
      <c r="B7" s="269"/>
      <c r="C7" s="269"/>
      <c r="D7" s="269"/>
      <c r="E7" s="269"/>
      <c r="F7" s="269"/>
      <c r="G7" s="269"/>
      <c r="H7" s="269"/>
      <c r="I7" s="269"/>
      <c r="J7" s="269"/>
      <c r="K7" s="269"/>
    </row>
    <row r="8" spans="1:11" ht="15.75" customHeight="1" x14ac:dyDescent="0.25">
      <c r="A8" s="268"/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11" ht="15.75" customHeight="1" x14ac:dyDescent="0.25">
      <c r="A9" s="268"/>
      <c r="B9" s="269"/>
      <c r="C9" s="269"/>
      <c r="D9" s="269"/>
      <c r="E9" s="269"/>
      <c r="F9" s="269"/>
      <c r="G9" s="269"/>
      <c r="H9" s="269"/>
      <c r="I9" s="269"/>
      <c r="J9" s="269"/>
      <c r="K9" s="269"/>
    </row>
    <row r="10" spans="1:11" ht="15.75" customHeight="1" x14ac:dyDescent="0.25">
      <c r="A10" s="268"/>
      <c r="B10" s="269"/>
      <c r="C10" s="269"/>
      <c r="D10" s="269"/>
      <c r="E10" s="269"/>
      <c r="F10" s="269"/>
      <c r="G10" s="269"/>
      <c r="H10" s="269"/>
      <c r="I10" s="269"/>
      <c r="J10" s="269"/>
      <c r="K10" s="269"/>
    </row>
    <row r="11" spans="1:11" ht="15.75" customHeight="1" x14ac:dyDescent="0.25">
      <c r="A11" s="268"/>
      <c r="B11" s="269"/>
      <c r="C11" s="269"/>
      <c r="D11" s="269"/>
      <c r="E11" s="269"/>
      <c r="F11" s="269"/>
      <c r="G11" s="269"/>
      <c r="H11" s="269"/>
      <c r="I11" s="269"/>
      <c r="J11" s="269"/>
      <c r="K11" s="269"/>
    </row>
    <row r="12" spans="1:11" ht="15.75" customHeight="1" x14ac:dyDescent="0.25">
      <c r="A12" s="268"/>
      <c r="B12" s="269"/>
      <c r="C12" s="269"/>
      <c r="D12" s="269"/>
      <c r="E12" s="269"/>
      <c r="F12" s="269"/>
      <c r="G12" s="269"/>
      <c r="H12" s="269"/>
      <c r="I12" s="269"/>
      <c r="J12" s="269"/>
      <c r="K12" s="269"/>
    </row>
    <row r="13" spans="1:11" ht="15.75" customHeight="1" x14ac:dyDescent="0.25">
      <c r="A13" s="268"/>
      <c r="B13" s="269"/>
      <c r="C13" s="269"/>
      <c r="D13" s="269"/>
      <c r="E13" s="269"/>
      <c r="F13" s="269"/>
      <c r="G13" s="269"/>
      <c r="H13" s="269"/>
      <c r="I13" s="269"/>
      <c r="J13" s="269"/>
      <c r="K13" s="269"/>
    </row>
    <row r="14" spans="1:11" ht="15.75" customHeight="1" x14ac:dyDescent="0.25">
      <c r="A14" s="268"/>
      <c r="B14" s="269"/>
      <c r="C14" s="269"/>
      <c r="D14" s="269"/>
      <c r="E14" s="269"/>
      <c r="F14" s="269"/>
      <c r="G14" s="269"/>
      <c r="H14" s="269"/>
      <c r="I14" s="269"/>
      <c r="J14" s="269"/>
      <c r="K14" s="269"/>
    </row>
    <row r="15" spans="1:11" ht="15.75" customHeight="1" x14ac:dyDescent="0.25">
      <c r="A15" s="268"/>
      <c r="B15" s="269"/>
      <c r="C15" s="269"/>
      <c r="D15" s="269"/>
      <c r="E15" s="269"/>
      <c r="F15" s="269"/>
      <c r="G15" s="269"/>
      <c r="H15" s="269"/>
      <c r="I15" s="269"/>
      <c r="J15" s="269"/>
      <c r="K15" s="269"/>
    </row>
    <row r="16" spans="1:11" ht="15.75" customHeight="1" x14ac:dyDescent="0.25">
      <c r="A16" s="268"/>
      <c r="B16" s="269"/>
      <c r="C16" s="269"/>
      <c r="D16" s="269"/>
      <c r="E16" s="269"/>
      <c r="F16" s="269"/>
      <c r="G16" s="269"/>
      <c r="H16" s="269"/>
      <c r="I16" s="269"/>
      <c r="J16" s="269"/>
      <c r="K16" s="269"/>
    </row>
    <row r="17" spans="1:18" ht="15" customHeight="1" x14ac:dyDescent="0.25">
      <c r="A17" s="268"/>
      <c r="B17" s="269"/>
      <c r="C17" s="269"/>
      <c r="D17" s="269"/>
      <c r="E17" s="269"/>
      <c r="F17" s="269"/>
      <c r="G17" s="269"/>
      <c r="H17" s="269"/>
      <c r="I17" s="269"/>
      <c r="J17" s="269"/>
      <c r="K17" s="269"/>
    </row>
    <row r="18" spans="1:18" ht="15.75" customHeight="1" x14ac:dyDescent="0.25">
      <c r="A18" s="268"/>
      <c r="B18" s="269"/>
      <c r="C18" s="269"/>
      <c r="D18" s="269"/>
      <c r="E18" s="269"/>
      <c r="F18" s="269"/>
      <c r="G18" s="269"/>
      <c r="H18" s="269"/>
      <c r="I18" s="269"/>
      <c r="J18" s="269"/>
      <c r="K18" s="269"/>
    </row>
    <row r="19" spans="1:18" ht="15.75" customHeight="1" x14ac:dyDescent="0.25">
      <c r="A19" s="268"/>
      <c r="B19" s="269"/>
      <c r="C19" s="269"/>
      <c r="D19" s="269"/>
      <c r="E19" s="269"/>
      <c r="F19" s="269"/>
      <c r="G19" s="269"/>
      <c r="H19" s="269"/>
      <c r="I19" s="269"/>
      <c r="J19" s="269"/>
      <c r="K19" s="269"/>
    </row>
    <row r="20" spans="1:18" ht="15.75" customHeight="1" x14ac:dyDescent="0.25">
      <c r="A20" s="268"/>
      <c r="B20" s="269"/>
      <c r="C20" s="269"/>
      <c r="D20" s="269"/>
      <c r="E20" s="269"/>
      <c r="F20" s="269"/>
      <c r="G20" s="269"/>
      <c r="H20" s="269"/>
      <c r="I20" s="269"/>
      <c r="J20" s="269"/>
      <c r="K20" s="269"/>
    </row>
    <row r="21" spans="1:18" ht="15.75" customHeight="1" x14ac:dyDescent="0.25">
      <c r="A21" s="268"/>
      <c r="B21" s="269"/>
      <c r="C21" s="269"/>
      <c r="D21" s="269"/>
      <c r="E21" s="269"/>
      <c r="F21" s="269"/>
      <c r="G21" s="269"/>
      <c r="H21" s="269"/>
      <c r="I21" s="269"/>
      <c r="J21" s="269"/>
      <c r="K21" s="269"/>
    </row>
    <row r="22" spans="1:18" ht="15.75" customHeight="1" x14ac:dyDescent="0.25">
      <c r="A22" s="268"/>
      <c r="B22" s="269"/>
      <c r="C22" s="269"/>
      <c r="D22" s="269"/>
      <c r="E22" s="269"/>
      <c r="F22" s="269"/>
      <c r="G22" s="269"/>
      <c r="H22" s="269"/>
      <c r="I22" s="269"/>
      <c r="J22" s="269"/>
      <c r="K22" s="269"/>
    </row>
    <row r="23" spans="1:18" ht="15.75" customHeight="1" x14ac:dyDescent="0.25">
      <c r="A23" s="268"/>
      <c r="B23" s="269"/>
      <c r="C23" s="269"/>
      <c r="D23" s="269"/>
      <c r="E23" s="269"/>
      <c r="F23" s="269"/>
      <c r="G23" s="269"/>
      <c r="H23" s="269"/>
      <c r="I23" s="269"/>
      <c r="J23" s="269"/>
      <c r="K23" s="269"/>
    </row>
    <row r="24" spans="1:18" ht="15.75" customHeight="1" x14ac:dyDescent="0.25">
      <c r="A24" s="268"/>
      <c r="B24" s="269"/>
      <c r="C24" s="269"/>
      <c r="D24" s="269"/>
      <c r="E24" s="269"/>
      <c r="F24" s="269"/>
      <c r="G24" s="269"/>
      <c r="H24" s="269"/>
      <c r="I24" s="269"/>
      <c r="J24" s="269"/>
      <c r="K24" s="269"/>
    </row>
    <row r="25" spans="1:18" ht="15.75" customHeight="1" x14ac:dyDescent="0.25">
      <c r="A25" s="268"/>
      <c r="B25" s="269"/>
      <c r="C25" s="269"/>
      <c r="D25" s="269"/>
      <c r="E25" s="269"/>
      <c r="F25" s="269"/>
      <c r="G25" s="269"/>
      <c r="H25" s="269"/>
      <c r="I25" s="269"/>
      <c r="J25" s="269"/>
      <c r="K25" s="269"/>
    </row>
    <row r="26" spans="1:18" ht="15.75" customHeight="1" x14ac:dyDescent="0.25">
      <c r="A26" s="268"/>
      <c r="B26" s="269"/>
      <c r="C26" s="269"/>
      <c r="D26" s="269"/>
      <c r="E26" s="269"/>
      <c r="F26" s="269"/>
      <c r="G26" s="269"/>
      <c r="H26" s="269"/>
      <c r="I26" s="269"/>
      <c r="J26" s="269"/>
      <c r="K26" s="269"/>
    </row>
    <row r="27" spans="1:18" ht="15" customHeight="1" x14ac:dyDescent="0.25">
      <c r="A27" s="268"/>
      <c r="B27" s="269"/>
      <c r="C27" s="269"/>
      <c r="D27" s="269"/>
      <c r="E27" s="269"/>
      <c r="F27" s="269"/>
      <c r="G27" s="269"/>
      <c r="H27" s="269"/>
      <c r="I27" s="269"/>
      <c r="J27" s="269"/>
      <c r="K27" s="269"/>
    </row>
    <row r="28" spans="1:18" ht="15.75" customHeight="1" x14ac:dyDescent="0.25">
      <c r="A28" s="268"/>
      <c r="B28" s="269"/>
      <c r="C28" s="269"/>
      <c r="D28" s="269"/>
      <c r="E28" s="269"/>
      <c r="F28" s="269"/>
      <c r="G28" s="269"/>
      <c r="H28" s="269"/>
      <c r="I28" s="269"/>
      <c r="J28" s="269"/>
      <c r="K28" s="269"/>
    </row>
    <row r="29" spans="1:18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106"/>
      <c r="M29" s="106"/>
      <c r="N29" s="106"/>
      <c r="O29" s="106"/>
      <c r="P29" s="106"/>
      <c r="Q29" s="106"/>
      <c r="R29" s="106"/>
    </row>
    <row r="31" spans="1:18" ht="42.75" customHeight="1" x14ac:dyDescent="0.25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</row>
    <row r="32" spans="1:18" x14ac:dyDescent="0.2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</row>
  </sheetData>
  <mergeCells count="4">
    <mergeCell ref="A31:P32"/>
    <mergeCell ref="A4:K4"/>
    <mergeCell ref="A5:K5"/>
    <mergeCell ref="A6:K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5:P38"/>
  <sheetViews>
    <sheetView showGridLines="0" zoomScale="55" zoomScaleNormal="55" zoomScaleSheetLayoutView="80" workbookViewId="0">
      <selection activeCell="A31" sqref="A31:P31"/>
    </sheetView>
  </sheetViews>
  <sheetFormatPr defaultColWidth="9.140625" defaultRowHeight="26.25" x14ac:dyDescent="0.4"/>
  <cols>
    <col min="1" max="1" width="13" style="104" customWidth="1"/>
    <col min="2" max="2" width="51" style="104" customWidth="1"/>
    <col min="3" max="3" width="30.5703125" style="104" customWidth="1"/>
    <col min="4" max="4" width="31.5703125" style="104" customWidth="1"/>
    <col min="5" max="5" width="30.5703125" style="104" customWidth="1"/>
    <col min="6" max="6" width="26.42578125" style="104" customWidth="1"/>
    <col min="7" max="7" width="17.5703125" style="104" customWidth="1"/>
    <col min="8" max="8" width="16.28515625" style="104" customWidth="1"/>
    <col min="9" max="9" width="32.28515625" style="104" customWidth="1"/>
    <col min="10" max="10" width="30" style="104" customWidth="1"/>
    <col min="11" max="11" width="19.5703125" style="104" customWidth="1"/>
    <col min="12" max="12" width="25" style="104" customWidth="1"/>
    <col min="13" max="13" width="20" style="104" customWidth="1"/>
    <col min="14" max="14" width="32.28515625" style="105" customWidth="1"/>
    <col min="15" max="15" width="25.85546875" style="105" customWidth="1"/>
    <col min="16" max="16" width="36" style="105" customWidth="1"/>
    <col min="17" max="22" width="9.140625" style="2"/>
    <col min="23" max="23" width="14" style="2" bestFit="1" customWidth="1"/>
    <col min="24" max="16384" width="9.140625" style="2"/>
  </cols>
  <sheetData>
    <row r="5" spans="1:16" ht="39" customHeight="1" x14ac:dyDescent="0.4"/>
    <row r="6" spans="1:16" ht="31.5" customHeight="1" x14ac:dyDescent="0.25">
      <c r="A6" s="390" t="s">
        <v>252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</row>
    <row r="7" spans="1:16" x14ac:dyDescent="0.25">
      <c r="A7" s="391" t="s">
        <v>266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</row>
    <row r="8" spans="1:16" ht="42.75" customHeight="1" x14ac:dyDescent="0.4">
      <c r="A8" s="386" t="s">
        <v>207</v>
      </c>
      <c r="B8" s="386"/>
      <c r="C8" s="386"/>
      <c r="D8" s="386"/>
      <c r="E8" s="386"/>
      <c r="F8" s="386"/>
      <c r="G8" s="386"/>
      <c r="H8" s="387"/>
      <c r="I8" s="387"/>
      <c r="J8" s="387"/>
      <c r="K8" s="387"/>
      <c r="L8" s="387"/>
      <c r="M8" s="387"/>
      <c r="N8" s="387"/>
      <c r="O8" s="387"/>
      <c r="P8" s="387"/>
    </row>
    <row r="9" spans="1:16" ht="42.75" customHeight="1" x14ac:dyDescent="0.4">
      <c r="A9" s="386" t="s">
        <v>214</v>
      </c>
      <c r="B9" s="386"/>
      <c r="C9" s="386"/>
      <c r="D9" s="386"/>
      <c r="E9" s="386"/>
      <c r="F9" s="386"/>
      <c r="G9" s="386"/>
      <c r="H9" s="387"/>
      <c r="I9" s="387"/>
      <c r="J9" s="387"/>
      <c r="K9" s="387"/>
      <c r="L9" s="387"/>
      <c r="M9" s="387"/>
      <c r="N9" s="387"/>
      <c r="O9" s="387"/>
      <c r="P9" s="387"/>
    </row>
    <row r="10" spans="1:16" ht="42.75" customHeight="1" x14ac:dyDescent="0.4">
      <c r="A10" s="386" t="s">
        <v>253</v>
      </c>
      <c r="B10" s="386"/>
      <c r="C10" s="386"/>
      <c r="D10" s="386"/>
      <c r="E10" s="386"/>
      <c r="F10" s="386"/>
      <c r="G10" s="386"/>
      <c r="H10" s="387"/>
      <c r="I10" s="387"/>
      <c r="J10" s="387"/>
      <c r="K10" s="387"/>
      <c r="L10" s="387"/>
      <c r="M10" s="387"/>
      <c r="N10" s="387"/>
      <c r="O10" s="387"/>
      <c r="P10" s="387"/>
    </row>
    <row r="11" spans="1:16" ht="42.75" customHeight="1" x14ac:dyDescent="0.4">
      <c r="A11" s="386" t="s">
        <v>215</v>
      </c>
      <c r="B11" s="386"/>
      <c r="C11" s="386"/>
      <c r="D11" s="386"/>
      <c r="E11" s="386"/>
      <c r="F11" s="386"/>
      <c r="G11" s="386"/>
      <c r="H11" s="387"/>
      <c r="I11" s="387"/>
      <c r="J11" s="387"/>
      <c r="K11" s="387"/>
      <c r="L11" s="387"/>
      <c r="M11" s="387"/>
      <c r="N11" s="387"/>
      <c r="O11" s="387"/>
      <c r="P11" s="387"/>
    </row>
    <row r="12" spans="1:16" ht="42.75" customHeight="1" x14ac:dyDescent="0.4">
      <c r="A12" s="386" t="s">
        <v>254</v>
      </c>
      <c r="B12" s="386"/>
      <c r="C12" s="386"/>
      <c r="D12" s="386"/>
      <c r="E12" s="386"/>
      <c r="F12" s="386"/>
      <c r="G12" s="386"/>
      <c r="H12" s="387"/>
      <c r="I12" s="387"/>
      <c r="J12" s="387"/>
      <c r="K12" s="387"/>
      <c r="L12" s="387"/>
      <c r="M12" s="387"/>
      <c r="N12" s="387"/>
      <c r="O12" s="387"/>
      <c r="P12" s="387"/>
    </row>
    <row r="13" spans="1:16" ht="61.5" customHeight="1" x14ac:dyDescent="0.4">
      <c r="A13" s="386" t="s">
        <v>216</v>
      </c>
      <c r="B13" s="386"/>
      <c r="C13" s="386"/>
      <c r="D13" s="386"/>
      <c r="E13" s="386"/>
      <c r="F13" s="386"/>
      <c r="G13" s="386"/>
      <c r="H13" s="387"/>
      <c r="I13" s="387"/>
      <c r="J13" s="387"/>
      <c r="K13" s="387"/>
      <c r="L13" s="387"/>
      <c r="M13" s="387"/>
      <c r="N13" s="387"/>
      <c r="O13" s="387"/>
      <c r="P13" s="387"/>
    </row>
    <row r="14" spans="1:16" ht="61.5" customHeight="1" x14ac:dyDescent="0.4">
      <c r="A14" s="274" t="s">
        <v>255</v>
      </c>
      <c r="B14" s="274"/>
      <c r="C14" s="274"/>
      <c r="D14" s="274"/>
      <c r="E14" s="274"/>
      <c r="F14" s="274"/>
      <c r="G14" s="274"/>
      <c r="H14" s="388"/>
      <c r="I14" s="388"/>
      <c r="J14" s="388"/>
      <c r="K14" s="388"/>
      <c r="L14" s="388"/>
      <c r="M14" s="388"/>
      <c r="N14" s="388"/>
      <c r="O14" s="388"/>
      <c r="P14" s="388"/>
    </row>
    <row r="15" spans="1:16" s="56" customFormat="1" ht="54" customHeight="1" x14ac:dyDescent="0.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</row>
    <row r="16" spans="1:16" ht="54.75" customHeight="1" x14ac:dyDescent="0.25">
      <c r="A16" s="369" t="s">
        <v>256</v>
      </c>
      <c r="B16" s="383" t="s">
        <v>257</v>
      </c>
      <c r="C16" s="385"/>
      <c r="D16" s="385"/>
      <c r="E16" s="385"/>
      <c r="F16" s="384"/>
      <c r="G16" s="383" t="s">
        <v>5</v>
      </c>
      <c r="H16" s="384"/>
      <c r="I16" s="369" t="s">
        <v>258</v>
      </c>
      <c r="J16" s="369"/>
      <c r="K16" s="369" t="s">
        <v>11</v>
      </c>
      <c r="L16" s="369"/>
      <c r="M16" s="369" t="s">
        <v>259</v>
      </c>
      <c r="N16" s="383" t="s">
        <v>232</v>
      </c>
      <c r="O16" s="384"/>
      <c r="P16" s="369" t="s">
        <v>8</v>
      </c>
    </row>
    <row r="17" spans="1:16" ht="48.75" customHeight="1" x14ac:dyDescent="0.25">
      <c r="A17" s="369"/>
      <c r="B17" s="369" t="s">
        <v>4</v>
      </c>
      <c r="C17" s="383" t="s">
        <v>260</v>
      </c>
      <c r="D17" s="384"/>
      <c r="E17" s="369" t="s">
        <v>223</v>
      </c>
      <c r="F17" s="381" t="s">
        <v>261</v>
      </c>
      <c r="G17" s="369" t="s">
        <v>6</v>
      </c>
      <c r="H17" s="369" t="s">
        <v>7</v>
      </c>
      <c r="I17" s="369" t="s">
        <v>262</v>
      </c>
      <c r="J17" s="369" t="s">
        <v>265</v>
      </c>
      <c r="K17" s="369" t="s">
        <v>222</v>
      </c>
      <c r="L17" s="369" t="s">
        <v>269</v>
      </c>
      <c r="M17" s="369"/>
      <c r="N17" s="381" t="s">
        <v>122</v>
      </c>
      <c r="O17" s="381" t="s">
        <v>233</v>
      </c>
      <c r="P17" s="369"/>
    </row>
    <row r="18" spans="1:16" ht="110.25" customHeight="1" x14ac:dyDescent="0.25">
      <c r="A18" s="369"/>
      <c r="B18" s="369"/>
      <c r="C18" s="183" t="s">
        <v>263</v>
      </c>
      <c r="D18" s="183" t="s">
        <v>264</v>
      </c>
      <c r="E18" s="369"/>
      <c r="F18" s="382"/>
      <c r="G18" s="369"/>
      <c r="H18" s="369"/>
      <c r="I18" s="369"/>
      <c r="J18" s="369"/>
      <c r="K18" s="369"/>
      <c r="L18" s="369"/>
      <c r="M18" s="369"/>
      <c r="N18" s="382"/>
      <c r="O18" s="382"/>
      <c r="P18" s="369"/>
    </row>
    <row r="19" spans="1:16" ht="55.5" customHeight="1" x14ac:dyDescent="0.25">
      <c r="A19" s="186">
        <v>1</v>
      </c>
      <c r="B19" s="163"/>
      <c r="C19" s="163"/>
      <c r="D19" s="163"/>
      <c r="E19" s="163"/>
      <c r="F19" s="163"/>
      <c r="G19" s="164"/>
      <c r="H19" s="164"/>
      <c r="I19" s="187"/>
      <c r="J19" s="187"/>
      <c r="K19" s="188">
        <f>J19-I19</f>
        <v>0</v>
      </c>
      <c r="L19" s="166">
        <f>IFERROR(K19/I19*100,0)</f>
        <v>0</v>
      </c>
      <c r="M19" s="166">
        <f>IFERROR(J19/$J$29*100,0)</f>
        <v>0</v>
      </c>
      <c r="N19" s="165"/>
      <c r="O19" s="184">
        <f>IFERROR(N19/J19*100,)</f>
        <v>0</v>
      </c>
      <c r="P19" s="163"/>
    </row>
    <row r="20" spans="1:16" ht="55.5" customHeight="1" x14ac:dyDescent="0.4">
      <c r="A20" s="186">
        <v>2</v>
      </c>
      <c r="B20" s="163"/>
      <c r="C20" s="163"/>
      <c r="E20" s="163"/>
      <c r="F20" s="163"/>
      <c r="G20" s="164"/>
      <c r="H20" s="164"/>
      <c r="I20" s="187"/>
      <c r="J20" s="187"/>
      <c r="K20" s="188">
        <f t="shared" ref="K20:K28" si="0">J20-I20</f>
        <v>0</v>
      </c>
      <c r="L20" s="166">
        <f t="shared" ref="L20:L28" si="1">IFERROR(K20/I20*100,0)</f>
        <v>0</v>
      </c>
      <c r="M20" s="166">
        <f t="shared" ref="M20:M28" si="2">IFERROR(J20/$J$29*100,0)</f>
        <v>0</v>
      </c>
      <c r="N20" s="165"/>
      <c r="O20" s="184">
        <f t="shared" ref="O20:O28" si="3">IFERROR(N20/J20*100,)</f>
        <v>0</v>
      </c>
      <c r="P20" s="163"/>
    </row>
    <row r="21" spans="1:16" ht="55.5" customHeight="1" x14ac:dyDescent="0.25">
      <c r="A21" s="186">
        <v>3</v>
      </c>
      <c r="B21" s="163"/>
      <c r="C21" s="163"/>
      <c r="D21" s="163"/>
      <c r="E21" s="163"/>
      <c r="F21" s="163"/>
      <c r="G21" s="164"/>
      <c r="H21" s="164"/>
      <c r="I21" s="187"/>
      <c r="J21" s="187"/>
      <c r="K21" s="188">
        <f t="shared" si="0"/>
        <v>0</v>
      </c>
      <c r="L21" s="166">
        <f t="shared" si="1"/>
        <v>0</v>
      </c>
      <c r="M21" s="166">
        <f t="shared" si="2"/>
        <v>0</v>
      </c>
      <c r="N21" s="165"/>
      <c r="O21" s="184">
        <f t="shared" si="3"/>
        <v>0</v>
      </c>
      <c r="P21" s="163"/>
    </row>
    <row r="22" spans="1:16" ht="55.5" customHeight="1" x14ac:dyDescent="0.25">
      <c r="A22" s="186">
        <v>4</v>
      </c>
      <c r="B22" s="163"/>
      <c r="C22" s="163"/>
      <c r="D22" s="163"/>
      <c r="E22" s="163"/>
      <c r="F22" s="163"/>
      <c r="G22" s="164"/>
      <c r="H22" s="164"/>
      <c r="I22" s="187"/>
      <c r="J22" s="187"/>
      <c r="K22" s="188">
        <f t="shared" si="0"/>
        <v>0</v>
      </c>
      <c r="L22" s="166">
        <f t="shared" si="1"/>
        <v>0</v>
      </c>
      <c r="M22" s="166">
        <f t="shared" si="2"/>
        <v>0</v>
      </c>
      <c r="N22" s="165"/>
      <c r="O22" s="184">
        <f t="shared" si="3"/>
        <v>0</v>
      </c>
      <c r="P22" s="163"/>
    </row>
    <row r="23" spans="1:16" ht="55.5" customHeight="1" x14ac:dyDescent="0.25">
      <c r="A23" s="186">
        <v>5</v>
      </c>
      <c r="B23" s="163"/>
      <c r="C23" s="163"/>
      <c r="D23" s="163"/>
      <c r="E23" s="163"/>
      <c r="F23" s="163"/>
      <c r="G23" s="164"/>
      <c r="H23" s="164"/>
      <c r="I23" s="187"/>
      <c r="J23" s="187"/>
      <c r="K23" s="188">
        <f t="shared" si="0"/>
        <v>0</v>
      </c>
      <c r="L23" s="166">
        <f t="shared" si="1"/>
        <v>0</v>
      </c>
      <c r="M23" s="166">
        <f t="shared" si="2"/>
        <v>0</v>
      </c>
      <c r="N23" s="165"/>
      <c r="O23" s="184">
        <f t="shared" si="3"/>
        <v>0</v>
      </c>
      <c r="P23" s="163"/>
    </row>
    <row r="24" spans="1:16" ht="55.5" customHeight="1" x14ac:dyDescent="0.25">
      <c r="A24" s="186">
        <v>6</v>
      </c>
      <c r="B24" s="163"/>
      <c r="C24" s="163"/>
      <c r="D24" s="163"/>
      <c r="E24" s="163"/>
      <c r="F24" s="163"/>
      <c r="G24" s="164"/>
      <c r="H24" s="164"/>
      <c r="I24" s="187"/>
      <c r="J24" s="187"/>
      <c r="K24" s="188">
        <f t="shared" si="0"/>
        <v>0</v>
      </c>
      <c r="L24" s="166">
        <f t="shared" si="1"/>
        <v>0</v>
      </c>
      <c r="M24" s="166">
        <f t="shared" si="2"/>
        <v>0</v>
      </c>
      <c r="N24" s="165"/>
      <c r="O24" s="184">
        <f t="shared" si="3"/>
        <v>0</v>
      </c>
      <c r="P24" s="163"/>
    </row>
    <row r="25" spans="1:16" ht="55.5" customHeight="1" x14ac:dyDescent="0.25">
      <c r="A25" s="186">
        <v>7</v>
      </c>
      <c r="B25" s="163"/>
      <c r="C25" s="163"/>
      <c r="D25" s="163"/>
      <c r="E25" s="163"/>
      <c r="F25" s="163"/>
      <c r="G25" s="164"/>
      <c r="H25" s="164"/>
      <c r="I25" s="187"/>
      <c r="J25" s="187"/>
      <c r="K25" s="188">
        <f t="shared" si="0"/>
        <v>0</v>
      </c>
      <c r="L25" s="166">
        <f t="shared" si="1"/>
        <v>0</v>
      </c>
      <c r="M25" s="166">
        <f t="shared" si="2"/>
        <v>0</v>
      </c>
      <c r="N25" s="165"/>
      <c r="O25" s="184">
        <f t="shared" si="3"/>
        <v>0</v>
      </c>
      <c r="P25" s="163"/>
    </row>
    <row r="26" spans="1:16" ht="55.5" customHeight="1" x14ac:dyDescent="0.25">
      <c r="A26" s="186">
        <v>8</v>
      </c>
      <c r="B26" s="163"/>
      <c r="C26" s="163"/>
      <c r="D26" s="163"/>
      <c r="E26" s="163"/>
      <c r="F26" s="163"/>
      <c r="G26" s="164"/>
      <c r="H26" s="164"/>
      <c r="I26" s="187"/>
      <c r="J26" s="187"/>
      <c r="K26" s="188">
        <f t="shared" si="0"/>
        <v>0</v>
      </c>
      <c r="L26" s="166">
        <f t="shared" si="1"/>
        <v>0</v>
      </c>
      <c r="M26" s="166">
        <f t="shared" si="2"/>
        <v>0</v>
      </c>
      <c r="N26" s="165"/>
      <c r="O26" s="184">
        <f t="shared" si="3"/>
        <v>0</v>
      </c>
      <c r="P26" s="163"/>
    </row>
    <row r="27" spans="1:16" ht="55.5" customHeight="1" x14ac:dyDescent="0.25">
      <c r="A27" s="186">
        <v>9</v>
      </c>
      <c r="B27" s="163"/>
      <c r="C27" s="163"/>
      <c r="D27" s="163"/>
      <c r="E27" s="163"/>
      <c r="F27" s="163"/>
      <c r="G27" s="164"/>
      <c r="H27" s="164"/>
      <c r="I27" s="187"/>
      <c r="J27" s="187"/>
      <c r="K27" s="188">
        <f t="shared" si="0"/>
        <v>0</v>
      </c>
      <c r="L27" s="166">
        <f t="shared" si="1"/>
        <v>0</v>
      </c>
      <c r="M27" s="166">
        <f t="shared" si="2"/>
        <v>0</v>
      </c>
      <c r="N27" s="165"/>
      <c r="O27" s="184">
        <f t="shared" si="3"/>
        <v>0</v>
      </c>
      <c r="P27" s="163"/>
    </row>
    <row r="28" spans="1:16" ht="55.5" customHeight="1" x14ac:dyDescent="0.25">
      <c r="A28" s="186">
        <v>10</v>
      </c>
      <c r="B28" s="163"/>
      <c r="C28" s="163"/>
      <c r="D28" s="163"/>
      <c r="E28" s="163"/>
      <c r="F28" s="163"/>
      <c r="G28" s="164"/>
      <c r="H28" s="164"/>
      <c r="I28" s="187"/>
      <c r="J28" s="187"/>
      <c r="K28" s="188">
        <f t="shared" si="0"/>
        <v>0</v>
      </c>
      <c r="L28" s="166">
        <f t="shared" si="1"/>
        <v>0</v>
      </c>
      <c r="M28" s="166">
        <f t="shared" si="2"/>
        <v>0</v>
      </c>
      <c r="N28" s="165"/>
      <c r="O28" s="184">
        <f t="shared" si="3"/>
        <v>0</v>
      </c>
      <c r="P28" s="163"/>
    </row>
    <row r="29" spans="1:16" s="3" customFormat="1" ht="24.75" customHeight="1" x14ac:dyDescent="0.4">
      <c r="A29" s="370" t="s">
        <v>3</v>
      </c>
      <c r="B29" s="371"/>
      <c r="C29" s="371"/>
      <c r="D29" s="371"/>
      <c r="E29" s="371"/>
      <c r="F29" s="371"/>
      <c r="G29" s="371"/>
      <c r="H29" s="372"/>
      <c r="I29" s="189">
        <f>SUM(I19:I28)</f>
        <v>0</v>
      </c>
      <c r="J29" s="189">
        <f>SUM(J19:J28)</f>
        <v>0</v>
      </c>
      <c r="K29" s="190">
        <f>J29-I29</f>
        <v>0</v>
      </c>
      <c r="L29" s="191">
        <f>IFERROR(K29/I29*100,0)</f>
        <v>0</v>
      </c>
      <c r="M29" s="191">
        <f>IFERROR(J29/$J$29*100,0)</f>
        <v>0</v>
      </c>
      <c r="N29" s="192">
        <f>SUM(N19:N28)</f>
        <v>0</v>
      </c>
      <c r="O29" s="192">
        <f t="shared" ref="O29" si="4">IFERROR(N29/J29*100,)</f>
        <v>0</v>
      </c>
      <c r="P29" s="192"/>
    </row>
    <row r="30" spans="1:16" x14ac:dyDescent="0.4">
      <c r="A30" s="373" t="s">
        <v>151</v>
      </c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</row>
    <row r="31" spans="1:16" ht="36" customHeight="1" x14ac:dyDescent="0.25">
      <c r="A31" s="374" t="s">
        <v>330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6"/>
    </row>
    <row r="32" spans="1:16" ht="95.25" customHeight="1" x14ac:dyDescent="0.4">
      <c r="A32" s="377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9"/>
    </row>
    <row r="33" spans="1:16" ht="15" hidden="1" customHeight="1" x14ac:dyDescent="0.4">
      <c r="A33" s="380" t="s">
        <v>12</v>
      </c>
      <c r="B33" s="380"/>
      <c r="C33" s="380"/>
      <c r="D33" s="380"/>
      <c r="E33" s="380"/>
      <c r="F33" s="380"/>
      <c r="G33" s="380"/>
      <c r="H33" s="193"/>
      <c r="I33" s="193"/>
      <c r="J33" s="193"/>
      <c r="K33" s="193"/>
      <c r="L33" s="193"/>
      <c r="M33" s="193"/>
      <c r="N33" s="193"/>
      <c r="O33" s="193"/>
      <c r="P33" s="193"/>
    </row>
    <row r="34" spans="1:16" ht="15" hidden="1" customHeight="1" x14ac:dyDescent="0.4">
      <c r="A34" s="194" t="s">
        <v>16</v>
      </c>
      <c r="B34" s="368" t="s">
        <v>20</v>
      </c>
      <c r="C34" s="368"/>
      <c r="D34" s="368"/>
      <c r="E34" s="368"/>
      <c r="F34" s="368"/>
      <c r="G34" s="368"/>
      <c r="N34" s="104"/>
      <c r="O34" s="104"/>
      <c r="P34" s="104"/>
    </row>
    <row r="35" spans="1:16" ht="15" hidden="1" customHeight="1" x14ac:dyDescent="0.4">
      <c r="A35" s="194" t="s">
        <v>17</v>
      </c>
      <c r="B35" s="368" t="s">
        <v>13</v>
      </c>
      <c r="C35" s="368"/>
      <c r="D35" s="368"/>
      <c r="E35" s="368"/>
      <c r="F35" s="368"/>
      <c r="G35" s="368"/>
      <c r="N35" s="104"/>
      <c r="O35" s="104"/>
      <c r="P35" s="104"/>
    </row>
    <row r="36" spans="1:16" ht="15" hidden="1" customHeight="1" x14ac:dyDescent="0.4">
      <c r="A36" s="194" t="s">
        <v>18</v>
      </c>
      <c r="B36" s="368" t="s">
        <v>14</v>
      </c>
      <c r="C36" s="368"/>
      <c r="D36" s="368"/>
      <c r="E36" s="368"/>
      <c r="F36" s="368"/>
      <c r="G36" s="368"/>
      <c r="N36" s="104"/>
      <c r="O36" s="104"/>
      <c r="P36" s="104"/>
    </row>
    <row r="37" spans="1:16" ht="15" hidden="1" customHeight="1" x14ac:dyDescent="0.4">
      <c r="A37" s="194" t="s">
        <v>19</v>
      </c>
      <c r="B37" s="368" t="s">
        <v>15</v>
      </c>
      <c r="C37" s="368"/>
      <c r="D37" s="368"/>
      <c r="E37" s="368"/>
      <c r="F37" s="368"/>
      <c r="G37" s="368"/>
      <c r="N37" s="104"/>
      <c r="O37" s="104"/>
      <c r="P37" s="104"/>
    </row>
    <row r="38" spans="1:16" ht="35.25" customHeight="1" x14ac:dyDescent="0.4"/>
  </sheetData>
  <sheetProtection formatCells="0" formatRows="0" insertRows="0" deleteRows="0"/>
  <mergeCells count="46">
    <mergeCell ref="A6:P6"/>
    <mergeCell ref="A7:P7"/>
    <mergeCell ref="A8:G8"/>
    <mergeCell ref="H8:P8"/>
    <mergeCell ref="A9:G9"/>
    <mergeCell ref="H9:P9"/>
    <mergeCell ref="A10:G10"/>
    <mergeCell ref="H10:P10"/>
    <mergeCell ref="A11:G11"/>
    <mergeCell ref="H11:P11"/>
    <mergeCell ref="A12:G12"/>
    <mergeCell ref="H12:P12"/>
    <mergeCell ref="A13:G13"/>
    <mergeCell ref="H13:P13"/>
    <mergeCell ref="A14:G14"/>
    <mergeCell ref="H14:P14"/>
    <mergeCell ref="A15:P15"/>
    <mergeCell ref="K16:L16"/>
    <mergeCell ref="M16:M18"/>
    <mergeCell ref="N16:O16"/>
    <mergeCell ref="P16:P18"/>
    <mergeCell ref="B17:B18"/>
    <mergeCell ref="C17:D17"/>
    <mergeCell ref="E17:E18"/>
    <mergeCell ref="F17:F18"/>
    <mergeCell ref="G17:G18"/>
    <mergeCell ref="H17:H18"/>
    <mergeCell ref="B16:F16"/>
    <mergeCell ref="G16:H16"/>
    <mergeCell ref="I16:J16"/>
    <mergeCell ref="B35:G35"/>
    <mergeCell ref="B36:G36"/>
    <mergeCell ref="B37:G37"/>
    <mergeCell ref="J17:J18"/>
    <mergeCell ref="A29:H29"/>
    <mergeCell ref="A30:P30"/>
    <mergeCell ref="A31:P31"/>
    <mergeCell ref="A32:P32"/>
    <mergeCell ref="A33:G33"/>
    <mergeCell ref="B34:G34"/>
    <mergeCell ref="I17:I18"/>
    <mergeCell ref="K17:K18"/>
    <mergeCell ref="L17:L18"/>
    <mergeCell ref="N17:N18"/>
    <mergeCell ref="O17:O18"/>
    <mergeCell ref="A16:A18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H13:P13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Y28"/>
  <sheetViews>
    <sheetView showGridLines="0" zoomScale="66" zoomScaleNormal="66" zoomScaleSheetLayoutView="70" workbookViewId="0">
      <pane xSplit="2" ySplit="10" topLeftCell="C17" activePane="bottomRight" state="frozen"/>
      <selection pane="topRight" activeCell="D1" sqref="D1"/>
      <selection pane="bottomLeft" activeCell="A6" sqref="A6"/>
      <selection pane="bottomRight" activeCell="D10" sqref="D10"/>
    </sheetView>
  </sheetViews>
  <sheetFormatPr defaultColWidth="9.140625" defaultRowHeight="14.25" x14ac:dyDescent="0.2"/>
  <cols>
    <col min="1" max="1" width="21.5703125" style="16" customWidth="1"/>
    <col min="2" max="2" width="53.28515625" style="16" customWidth="1"/>
    <col min="3" max="24" width="9.7109375" style="16" customWidth="1"/>
    <col min="25" max="16384" width="9.140625" style="16"/>
  </cols>
  <sheetData>
    <row r="1" spans="1:25" ht="15" customHeight="1" x14ac:dyDescent="0.2"/>
    <row r="2" spans="1:25" ht="15" customHeight="1" x14ac:dyDescent="0.2"/>
    <row r="3" spans="1:25" ht="15" customHeight="1" x14ac:dyDescent="0.2"/>
    <row r="4" spans="1:25" ht="15" customHeight="1" x14ac:dyDescent="0.2"/>
    <row r="5" spans="1:25" ht="15" customHeight="1" x14ac:dyDescent="0.2"/>
    <row r="6" spans="1:25" ht="29.25" customHeight="1" x14ac:dyDescent="0.2">
      <c r="A6" s="66" t="s">
        <v>210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5" ht="24" customHeight="1" x14ac:dyDescent="0.2">
      <c r="A7" s="272" t="s">
        <v>208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1:25" ht="33.75" customHeight="1" x14ac:dyDescent="0.2">
      <c r="A8" s="272" t="s">
        <v>107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</row>
    <row r="9" spans="1:25" ht="33.75" customHeight="1" x14ac:dyDescent="0.25">
      <c r="A9" s="67"/>
      <c r="B9" s="67"/>
    </row>
    <row r="10" spans="1:25" ht="132" customHeight="1" x14ac:dyDescent="0.2">
      <c r="A10" s="68" t="s">
        <v>100</v>
      </c>
      <c r="B10" s="69" t="s">
        <v>209</v>
      </c>
      <c r="C10" s="70" t="str">
        <f>IF('Quadro Geral'!$D10="","",'Quadro Geral'!$D10)</f>
        <v>Cauniversitário</v>
      </c>
      <c r="D10" s="70" t="str">
        <f>IF('Quadro Geral'!$D10="","",'Quadro Geral'!$D16)</f>
        <v>Manutenção das rotinas administrativas do CAU/AL</v>
      </c>
      <c r="E10" s="70" t="str">
        <f>IF('Quadro Geral'!$D10="","",'Quadro Geral'!$D17)</f>
        <v>Fiscalização sistemática</v>
      </c>
      <c r="F10" s="70" t="str">
        <f>IF('Quadro Geral'!$D10="","",'Quadro Geral'!$D18)</f>
        <v>Ações de suprimento a demanda de deslocamento de pessoal</v>
      </c>
      <c r="G10" s="70" t="str">
        <f>IF('Quadro Geral'!$D10="","",'Quadro Geral'!$D19)</f>
        <v>Aporte ao centro de serviços compartilhados - CSC</v>
      </c>
      <c r="H10" s="70" t="str">
        <f>IF('Quadro Geral'!$D10="","",'Quadro Geral'!$D20)</f>
        <v>Contribuição ao fundo nacional de apoio aos CAU/CAUFS</v>
      </c>
      <c r="I10" s="70" t="str">
        <f>IF('Quadro Geral'!$D10="","",'Quadro Geral'!$D21)</f>
        <v>Reserva de contingência</v>
      </c>
      <c r="J10" s="70" t="str">
        <f>IF('Quadro Geral'!$D10="","",'Quadro Geral'!$D22)</f>
        <v>Assistência Técnica em Habitação de Interesse Social - ATHIS</v>
      </c>
      <c r="K10" s="70" t="e">
        <f>IF('Quadro Geral'!$D10="","",'Quadro Geral'!#REF!)</f>
        <v>#REF!</v>
      </c>
      <c r="L10" s="70" t="str">
        <f>IF('Quadro Geral'!$D10="","",'Quadro Geral'!$D23)</f>
        <v xml:space="preserve">Ampliação das instalações da sede </v>
      </c>
      <c r="M10" s="70" t="e">
        <f>IF('Quadro Geral'!$D10="","",'Quadro Geral'!#REF!)</f>
        <v>#REF!</v>
      </c>
      <c r="N10" s="70" t="e">
        <f>IF('Quadro Geral'!$D10="","",'Quadro Geral'!#REF!)</f>
        <v>#REF!</v>
      </c>
      <c r="O10" s="70" t="e">
        <f>IF('Quadro Geral'!$D10="","",'Quadro Geral'!#REF!)</f>
        <v>#REF!</v>
      </c>
      <c r="P10" s="70" t="e">
        <f>IF('Quadro Geral'!$D10="","",'Quadro Geral'!#REF!)</f>
        <v>#REF!</v>
      </c>
      <c r="Q10" s="70" t="e">
        <f>IF('Quadro Geral'!$D10="","",'Quadro Geral'!#REF!)</f>
        <v>#REF!</v>
      </c>
      <c r="R10" s="70" t="e">
        <f>IF('Quadro Geral'!$D10="","",'Quadro Geral'!#REF!)</f>
        <v>#REF!</v>
      </c>
      <c r="S10" s="70" t="e">
        <f>IF('Quadro Geral'!$D10="","",'Quadro Geral'!#REF!)</f>
        <v>#REF!</v>
      </c>
      <c r="T10" s="70" t="e">
        <f>IF('Quadro Geral'!$D10="","",'Quadro Geral'!#REF!)</f>
        <v>#REF!</v>
      </c>
      <c r="U10" s="70" t="e">
        <f>IF('Quadro Geral'!$D10="","",'Quadro Geral'!#REF!)</f>
        <v>#REF!</v>
      </c>
      <c r="V10" s="70" t="e">
        <f>IF('Quadro Geral'!$D10="","",'Quadro Geral'!#REF!)</f>
        <v>#REF!</v>
      </c>
      <c r="W10" s="70" t="e">
        <f>IF('Quadro Geral'!$D10="","",'Quadro Geral'!#REF!)</f>
        <v>#REF!</v>
      </c>
    </row>
    <row r="11" spans="1:25" ht="57.75" customHeight="1" x14ac:dyDescent="0.2">
      <c r="A11" s="197" t="s">
        <v>101</v>
      </c>
      <c r="B11" s="71" t="s">
        <v>53</v>
      </c>
      <c r="C11" s="20" t="str">
        <f>IFERROR(IF(VLOOKUP(C$10,'Quadro Geral'!$D$10:$H$30,3,FALSE)='Matriz Objetivos x Projetos'!$B11,"P",IF(OR(VLOOKUP('Matriz Objetivos x Projetos'!C$10,'Quadro Geral'!$D$10:$H$30,4,FALSE)='Matriz Objetivos x Projetos'!$B11,VLOOKUP('Matriz Objetivos x Projetos'!C$10,'Quadro Geral'!$D$10:$H$23,5,FALSE)='Matriz Objetivos x Projetos'!$B11),"S","")),"")</f>
        <v/>
      </c>
      <c r="D11" s="20" t="str">
        <f>IFERROR(IF(VLOOKUP(D$10,'Quadro Geral'!$D$10:$H$30,3,FALSE)='Matriz Objetivos x Projetos'!$B11,"P",IF(OR(VLOOKUP('Matriz Objetivos x Projetos'!D$10,'Quadro Geral'!$D$10:$H$30,4,FALSE)='Matriz Objetivos x Projetos'!$B11,VLOOKUP('Matriz Objetivos x Projetos'!D$10,'Quadro Geral'!$D$10:$H$23,5,FALSE)='Matriz Objetivos x Projetos'!$B11),"S","")),"")</f>
        <v/>
      </c>
      <c r="E11" s="20" t="str">
        <f>IFERROR(IF(VLOOKUP(E$10,'Quadro Geral'!$D$10:$H$30,3,FALSE)='Matriz Objetivos x Projetos'!$B11,"P",IF(OR(VLOOKUP('Matriz Objetivos x Projetos'!E$10,'Quadro Geral'!$D$10:$H$30,4,FALSE)='Matriz Objetivos x Projetos'!$B11,VLOOKUP('Matriz Objetivos x Projetos'!E$10,'Quadro Geral'!$D$10:$H$23,5,FALSE)='Matriz Objetivos x Projetos'!$B11),"S","")),"")</f>
        <v/>
      </c>
      <c r="F11" s="20" t="str">
        <f>IFERROR(IF(VLOOKUP(F$10,'Quadro Geral'!$D$10:$H$30,3,FALSE)='Matriz Objetivos x Projetos'!$B11,"P",IF(OR(VLOOKUP('Matriz Objetivos x Projetos'!F$10,'Quadro Geral'!$D$10:$H$30,4,FALSE)='Matriz Objetivos x Projetos'!$B11,VLOOKUP('Matriz Objetivos x Projetos'!F$10,'Quadro Geral'!$D$10:$H$23,5,FALSE)='Matriz Objetivos x Projetos'!$B11),"S","")),"")</f>
        <v/>
      </c>
      <c r="G11" s="20" t="str">
        <f>IFERROR(IF(VLOOKUP(G$10,'Quadro Geral'!$D$10:$H$30,3,FALSE)='Matriz Objetivos x Projetos'!$B11,"P",IF(OR(VLOOKUP('Matriz Objetivos x Projetos'!G$10,'Quadro Geral'!$D$10:$H$30,4,FALSE)='Matriz Objetivos x Projetos'!$B11,VLOOKUP('Matriz Objetivos x Projetos'!G$10,'Quadro Geral'!$D$10:$H$23,5,FALSE)='Matriz Objetivos x Projetos'!$B11),"S","")),"")</f>
        <v/>
      </c>
      <c r="H11" s="20" t="str">
        <f>IFERROR(IF(VLOOKUP(H$10,'Quadro Geral'!$D$10:$H$30,3,FALSE)='Matriz Objetivos x Projetos'!$B11,"P",IF(OR(VLOOKUP('Matriz Objetivos x Projetos'!H$10,'Quadro Geral'!$D$10:$H$30,4,FALSE)='Matriz Objetivos x Projetos'!$B11,VLOOKUP('Matriz Objetivos x Projetos'!H$10,'Quadro Geral'!$D$10:$H$23,5,FALSE)='Matriz Objetivos x Projetos'!$B11),"S","")),"")</f>
        <v/>
      </c>
      <c r="I11" s="20" t="str">
        <f>IFERROR(IF(VLOOKUP(I$10,'Quadro Geral'!$D$10:$H$30,3,FALSE)='Matriz Objetivos x Projetos'!$B11,"P",IF(OR(VLOOKUP('Matriz Objetivos x Projetos'!I$10,'Quadro Geral'!$D$10:$H$30,4,FALSE)='Matriz Objetivos x Projetos'!$B11,VLOOKUP('Matriz Objetivos x Projetos'!I$10,'Quadro Geral'!$D$10:$H$23,5,FALSE)='Matriz Objetivos x Projetos'!$B11),"S","")),"")</f>
        <v/>
      </c>
      <c r="J11" s="20" t="str">
        <f>IFERROR(IF(VLOOKUP(J$10,'Quadro Geral'!$D$10:$H$30,3,FALSE)='Matriz Objetivos x Projetos'!$B11,"P",IF(OR(VLOOKUP('Matriz Objetivos x Projetos'!J$10,'Quadro Geral'!$D$10:$H$30,4,FALSE)='Matriz Objetivos x Projetos'!$B11,VLOOKUP('Matriz Objetivos x Projetos'!J$10,'Quadro Geral'!$D$10:$H$23,5,FALSE)='Matriz Objetivos x Projetos'!$B11),"S","")),"")</f>
        <v/>
      </c>
      <c r="K11" s="20" t="str">
        <f>IFERROR(IF(VLOOKUP(K$10,'Quadro Geral'!$D$10:$H$30,3,FALSE)='Matriz Objetivos x Projetos'!$B11,"P",IF(OR(VLOOKUP('Matriz Objetivos x Projetos'!K$10,'Quadro Geral'!$D$10:$H$30,4,FALSE)='Matriz Objetivos x Projetos'!$B11,VLOOKUP('Matriz Objetivos x Projetos'!K$10,'Quadro Geral'!$D$10:$H$23,5,FALSE)='Matriz Objetivos x Projetos'!$B11),"S","")),"")</f>
        <v/>
      </c>
      <c r="L11" s="20" t="str">
        <f>IFERROR(IF(VLOOKUP(L$10,'Quadro Geral'!$D$10:$H$30,3,FALSE)='Matriz Objetivos x Projetos'!$B11,"P",IF(OR(VLOOKUP('Matriz Objetivos x Projetos'!L$10,'Quadro Geral'!$D$10:$H$30,4,FALSE)='Matriz Objetivos x Projetos'!$B11,VLOOKUP('Matriz Objetivos x Projetos'!L$10,'Quadro Geral'!$D$10:$H$23,5,FALSE)='Matriz Objetivos x Projetos'!$B11),"S","")),"")</f>
        <v/>
      </c>
      <c r="M11" s="20" t="str">
        <f>IFERROR(IF(VLOOKUP(M$10,'Quadro Geral'!$D$10:$H$30,3,FALSE)='Matriz Objetivos x Projetos'!$B11,"P",IF(OR(VLOOKUP('Matriz Objetivos x Projetos'!M$10,'Quadro Geral'!$D$10:$H$30,4,FALSE)='Matriz Objetivos x Projetos'!$B11,VLOOKUP('Matriz Objetivos x Projetos'!M$10,'Quadro Geral'!$D$10:$H$23,5,FALSE)='Matriz Objetivos x Projetos'!$B11),"S","")),"")</f>
        <v/>
      </c>
      <c r="N11" s="20" t="str">
        <f>IFERROR(IF(VLOOKUP(N$10,'Quadro Geral'!$D$10:$H$30,3,FALSE)='Matriz Objetivos x Projetos'!$B11,"P",IF(OR(VLOOKUP('Matriz Objetivos x Projetos'!N$10,'Quadro Geral'!$D$10:$H$30,4,FALSE)='Matriz Objetivos x Projetos'!$B11,VLOOKUP('Matriz Objetivos x Projetos'!N$10,'Quadro Geral'!$D$10:$H$23,5,FALSE)='Matriz Objetivos x Projetos'!$B11),"S","")),"")</f>
        <v/>
      </c>
      <c r="O11" s="20" t="str">
        <f>IFERROR(IF(VLOOKUP(O$10,'Quadro Geral'!$D$10:$H$30,3,FALSE)='Matriz Objetivos x Projetos'!$B11,"P",IF(OR(VLOOKUP('Matriz Objetivos x Projetos'!O$10,'Quadro Geral'!$D$10:$H$30,4,FALSE)='Matriz Objetivos x Projetos'!$B11,VLOOKUP('Matriz Objetivos x Projetos'!O$10,'Quadro Geral'!$D$10:$H$23,5,FALSE)='Matriz Objetivos x Projetos'!$B11),"S","")),"")</f>
        <v/>
      </c>
      <c r="P11" s="20" t="str">
        <f>IFERROR(IF(VLOOKUP(P$10,'Quadro Geral'!$D$10:$H$30,3,FALSE)='Matriz Objetivos x Projetos'!$B11,"P",IF(OR(VLOOKUP('Matriz Objetivos x Projetos'!P$10,'Quadro Geral'!$D$10:$H$30,4,FALSE)='Matriz Objetivos x Projetos'!$B11,VLOOKUP('Matriz Objetivos x Projetos'!P$10,'Quadro Geral'!$D$10:$H$23,5,FALSE)='Matriz Objetivos x Projetos'!$B11),"S","")),"")</f>
        <v/>
      </c>
      <c r="Q11" s="20" t="str">
        <f>IFERROR(IF(VLOOKUP(Q$10,'Quadro Geral'!$D$10:$H$30,3,FALSE)='Matriz Objetivos x Projetos'!$B11,"P",IF(OR(VLOOKUP('Matriz Objetivos x Projetos'!Q$10,'Quadro Geral'!$D$10:$H$30,4,FALSE)='Matriz Objetivos x Projetos'!$B11,VLOOKUP('Matriz Objetivos x Projetos'!Q$10,'Quadro Geral'!$D$10:$H$23,5,FALSE)='Matriz Objetivos x Projetos'!$B11),"S","")),"")</f>
        <v/>
      </c>
      <c r="R11" s="20" t="str">
        <f>IFERROR(IF(VLOOKUP(R$10,'Quadro Geral'!$D$10:$H$30,3,FALSE)='Matriz Objetivos x Projetos'!$B11,"P",IF(OR(VLOOKUP('Matriz Objetivos x Projetos'!R$10,'Quadro Geral'!$D$10:$H$30,4,FALSE)='Matriz Objetivos x Projetos'!$B11,VLOOKUP('Matriz Objetivos x Projetos'!R$10,'Quadro Geral'!$D$10:$H$23,5,FALSE)='Matriz Objetivos x Projetos'!$B11),"S","")),"")</f>
        <v/>
      </c>
      <c r="S11" s="20" t="str">
        <f>IFERROR(IF(VLOOKUP(S$10,'Quadro Geral'!$D$10:$H$30,3,FALSE)='Matriz Objetivos x Projetos'!$B11,"P",IF(OR(VLOOKUP('Matriz Objetivos x Projetos'!S$10,'Quadro Geral'!$D$10:$H$30,4,FALSE)='Matriz Objetivos x Projetos'!$B11,VLOOKUP('Matriz Objetivos x Projetos'!S$10,'Quadro Geral'!$D$10:$H$23,5,FALSE)='Matriz Objetivos x Projetos'!$B11),"S","")),"")</f>
        <v/>
      </c>
      <c r="T11" s="20" t="str">
        <f>IFERROR(IF(VLOOKUP(T$10,'Quadro Geral'!$D$10:$H$30,3,FALSE)='Matriz Objetivos x Projetos'!$B11,"P",IF(OR(VLOOKUP('Matriz Objetivos x Projetos'!T$10,'Quadro Geral'!$D$10:$H$30,4,FALSE)='Matriz Objetivos x Projetos'!$B11,VLOOKUP('Matriz Objetivos x Projetos'!T$10,'Quadro Geral'!$D$10:$H$23,5,FALSE)='Matriz Objetivos x Projetos'!$B11),"S","")),"")</f>
        <v/>
      </c>
      <c r="U11" s="20" t="str">
        <f>IFERROR(IF(VLOOKUP(U$10,'Quadro Geral'!$D$10:$H$30,3,FALSE)='Matriz Objetivos x Projetos'!$B11,"P",IF(OR(VLOOKUP('Matriz Objetivos x Projetos'!U$10,'Quadro Geral'!$D$10:$H$30,4,FALSE)='Matriz Objetivos x Projetos'!$B11,VLOOKUP('Matriz Objetivos x Projetos'!U$10,'Quadro Geral'!$D$10:$H$23,5,FALSE)='Matriz Objetivos x Projetos'!$B11),"S","")),"")</f>
        <v/>
      </c>
      <c r="V11" s="20" t="str">
        <f>IFERROR(IF(VLOOKUP(V$10,'Quadro Geral'!$D$10:$H$30,3,FALSE)='Matriz Objetivos x Projetos'!$B11,"P",IF(OR(VLOOKUP('Matriz Objetivos x Projetos'!V$10,'Quadro Geral'!$D$10:$H$30,4,FALSE)='Matriz Objetivos x Projetos'!$B11,VLOOKUP('Matriz Objetivos x Projetos'!V$10,'Quadro Geral'!$D$10:$H$23,5,FALSE)='Matriz Objetivos x Projetos'!$B11),"S","")),"")</f>
        <v/>
      </c>
      <c r="W11" s="20" t="str">
        <f>IFERROR(IF(VLOOKUP(W$10,'Quadro Geral'!$D$10:$H$30,3,FALSE)='Matriz Objetivos x Projetos'!$B11,"P",IF(OR(VLOOKUP('Matriz Objetivos x Projetos'!W$10,'Quadro Geral'!$D$10:$H$30,4,FALSE)='Matriz Objetivos x Projetos'!$B11,VLOOKUP('Matriz Objetivos x Projetos'!W$10,'Quadro Geral'!$D$10:$H$23,5,FALSE)='Matriz Objetivos x Projetos'!$B11),"S","")),"")</f>
        <v/>
      </c>
      <c r="X11" s="17">
        <f t="shared" ref="X11:X27" si="0">COUNTIF(C11:W11,"x")</f>
        <v>0</v>
      </c>
      <c r="Y11" s="16" t="str">
        <f t="shared" ref="Y11:Y27" si="1">IF(A11="",Y10,A11)</f>
        <v>Visão</v>
      </c>
    </row>
    <row r="12" spans="1:25" ht="45" customHeight="1" x14ac:dyDescent="0.2">
      <c r="A12" s="271" t="s">
        <v>102</v>
      </c>
      <c r="B12" s="71" t="s">
        <v>54</v>
      </c>
      <c r="C12" s="20" t="str">
        <f>IFERROR(IF(VLOOKUP(C$10,'Quadro Geral'!$D$10:$H$30,3,FALSE)='Matriz Objetivos x Projetos'!$B12,"P",IF(OR(VLOOKUP('Matriz Objetivos x Projetos'!C$10,'Quadro Geral'!$D$10:$H$30,4,FALSE)='Matriz Objetivos x Projetos'!$B12,VLOOKUP('Matriz Objetivos x Projetos'!C$10,'Quadro Geral'!$D$10:$H$23,5,FALSE)='Matriz Objetivos x Projetos'!$B12),"S","")),"")</f>
        <v/>
      </c>
      <c r="D12" s="20" t="str">
        <f>IFERROR(IF(VLOOKUP(D$10,'Quadro Geral'!$D$10:$H$30,3,FALSE)='Matriz Objetivos x Projetos'!$B12,"P",IF(OR(VLOOKUP('Matriz Objetivos x Projetos'!D$10,'Quadro Geral'!$D$10:$H$30,4,FALSE)='Matriz Objetivos x Projetos'!$B12,VLOOKUP('Matriz Objetivos x Projetos'!D$10,'Quadro Geral'!$D$10:$H$23,5,FALSE)='Matriz Objetivos x Projetos'!$B12),"S","")),"")</f>
        <v/>
      </c>
      <c r="E12" s="20" t="str">
        <f>IFERROR(IF(VLOOKUP(E$10,'Quadro Geral'!$D$10:$H$30,3,FALSE)='Matriz Objetivos x Projetos'!$B12,"P",IF(OR(VLOOKUP('Matriz Objetivos x Projetos'!E$10,'Quadro Geral'!$D$10:$H$30,4,FALSE)='Matriz Objetivos x Projetos'!$B12,VLOOKUP('Matriz Objetivos x Projetos'!E$10,'Quadro Geral'!$D$10:$H$23,5,FALSE)='Matriz Objetivos x Projetos'!$B12),"S","")),"")</f>
        <v/>
      </c>
      <c r="F12" s="20" t="str">
        <f>IFERROR(IF(VLOOKUP(F$10,'Quadro Geral'!$D$10:$H$30,3,FALSE)='Matriz Objetivos x Projetos'!$B12,"P",IF(OR(VLOOKUP('Matriz Objetivos x Projetos'!F$10,'Quadro Geral'!$D$10:$H$30,4,FALSE)='Matriz Objetivos x Projetos'!$B12,VLOOKUP('Matriz Objetivos x Projetos'!F$10,'Quadro Geral'!$D$10:$H$23,5,FALSE)='Matriz Objetivos x Projetos'!$B12),"S","")),"")</f>
        <v/>
      </c>
      <c r="G12" s="20" t="str">
        <f>IFERROR(IF(VLOOKUP(G$10,'Quadro Geral'!$D$10:$H$30,3,FALSE)='Matriz Objetivos x Projetos'!$B12,"P",IF(OR(VLOOKUP('Matriz Objetivos x Projetos'!G$10,'Quadro Geral'!$D$10:$H$30,4,FALSE)='Matriz Objetivos x Projetos'!$B12,VLOOKUP('Matriz Objetivos x Projetos'!G$10,'Quadro Geral'!$D$10:$H$23,5,FALSE)='Matriz Objetivos x Projetos'!$B12),"S","")),"")</f>
        <v/>
      </c>
      <c r="H12" s="20" t="str">
        <f>IFERROR(IF(VLOOKUP(H$10,'Quadro Geral'!$D$10:$H$30,3,FALSE)='Matriz Objetivos x Projetos'!$B12,"P",IF(OR(VLOOKUP('Matriz Objetivos x Projetos'!H$10,'Quadro Geral'!$D$10:$H$30,4,FALSE)='Matriz Objetivos x Projetos'!$B12,VLOOKUP('Matriz Objetivos x Projetos'!H$10,'Quadro Geral'!$D$10:$H$23,5,FALSE)='Matriz Objetivos x Projetos'!$B12),"S","")),"")</f>
        <v/>
      </c>
      <c r="I12" s="20" t="str">
        <f>IFERROR(IF(VLOOKUP(I$10,'Quadro Geral'!$D$10:$H$30,3,FALSE)='Matriz Objetivos x Projetos'!$B12,"P",IF(OR(VLOOKUP('Matriz Objetivos x Projetos'!I$10,'Quadro Geral'!$D$10:$H$30,4,FALSE)='Matriz Objetivos x Projetos'!$B12,VLOOKUP('Matriz Objetivos x Projetos'!I$10,'Quadro Geral'!$D$10:$H$23,5,FALSE)='Matriz Objetivos x Projetos'!$B12),"S","")),"")</f>
        <v/>
      </c>
      <c r="J12" s="20" t="str">
        <f>IFERROR(IF(VLOOKUP(J$10,'Quadro Geral'!$D$10:$H$30,3,FALSE)='Matriz Objetivos x Projetos'!$B12,"P",IF(OR(VLOOKUP('Matriz Objetivos x Projetos'!J$10,'Quadro Geral'!$D$10:$H$30,4,FALSE)='Matriz Objetivos x Projetos'!$B12,VLOOKUP('Matriz Objetivos x Projetos'!J$10,'Quadro Geral'!$D$10:$H$23,5,FALSE)='Matriz Objetivos x Projetos'!$B12),"S","")),"")</f>
        <v/>
      </c>
      <c r="K12" s="20" t="str">
        <f>IFERROR(IF(VLOOKUP(K$10,'Quadro Geral'!$D$10:$H$30,3,FALSE)='Matriz Objetivos x Projetos'!$B12,"P",IF(OR(VLOOKUP('Matriz Objetivos x Projetos'!K$10,'Quadro Geral'!$D$10:$H$30,4,FALSE)='Matriz Objetivos x Projetos'!$B12,VLOOKUP('Matriz Objetivos x Projetos'!K$10,'Quadro Geral'!$D$10:$H$23,5,FALSE)='Matriz Objetivos x Projetos'!$B12),"S","")),"")</f>
        <v/>
      </c>
      <c r="L12" s="20" t="str">
        <f>IFERROR(IF(VLOOKUP(L$10,'Quadro Geral'!$D$10:$H$30,3,FALSE)='Matriz Objetivos x Projetos'!$B12,"P",IF(OR(VLOOKUP('Matriz Objetivos x Projetos'!L$10,'Quadro Geral'!$D$10:$H$30,4,FALSE)='Matriz Objetivos x Projetos'!$B12,VLOOKUP('Matriz Objetivos x Projetos'!L$10,'Quadro Geral'!$D$10:$H$23,5,FALSE)='Matriz Objetivos x Projetos'!$B12),"S","")),"")</f>
        <v/>
      </c>
      <c r="M12" s="20" t="str">
        <f>IFERROR(IF(VLOOKUP(M$10,'Quadro Geral'!$D$10:$H$30,3,FALSE)='Matriz Objetivos x Projetos'!$B12,"P",IF(OR(VLOOKUP('Matriz Objetivos x Projetos'!M$10,'Quadro Geral'!$D$10:$H$30,4,FALSE)='Matriz Objetivos x Projetos'!$B12,VLOOKUP('Matriz Objetivos x Projetos'!M$10,'Quadro Geral'!$D$10:$H$23,5,FALSE)='Matriz Objetivos x Projetos'!$B12),"S","")),"")</f>
        <v/>
      </c>
      <c r="N12" s="20" t="str">
        <f>IFERROR(IF(VLOOKUP(N$10,'Quadro Geral'!$D$10:$H$30,3,FALSE)='Matriz Objetivos x Projetos'!$B12,"P",IF(OR(VLOOKUP('Matriz Objetivos x Projetos'!N$10,'Quadro Geral'!$D$10:$H$30,4,FALSE)='Matriz Objetivos x Projetos'!$B12,VLOOKUP('Matriz Objetivos x Projetos'!N$10,'Quadro Geral'!$D$10:$H$23,5,FALSE)='Matriz Objetivos x Projetos'!$B12),"S","")),"")</f>
        <v/>
      </c>
      <c r="O12" s="20" t="str">
        <f>IFERROR(IF(VLOOKUP(O$10,'Quadro Geral'!$D$10:$H$30,3,FALSE)='Matriz Objetivos x Projetos'!$B12,"P",IF(OR(VLOOKUP('Matriz Objetivos x Projetos'!O$10,'Quadro Geral'!$D$10:$H$30,4,FALSE)='Matriz Objetivos x Projetos'!$B12,VLOOKUP('Matriz Objetivos x Projetos'!O$10,'Quadro Geral'!$D$10:$H$23,5,FALSE)='Matriz Objetivos x Projetos'!$B12),"S","")),"")</f>
        <v/>
      </c>
      <c r="P12" s="20" t="str">
        <f>IFERROR(IF(VLOOKUP(P$10,'Quadro Geral'!$D$10:$H$30,3,FALSE)='Matriz Objetivos x Projetos'!$B12,"P",IF(OR(VLOOKUP('Matriz Objetivos x Projetos'!P$10,'Quadro Geral'!$D$10:$H$30,4,FALSE)='Matriz Objetivos x Projetos'!$B12,VLOOKUP('Matriz Objetivos x Projetos'!P$10,'Quadro Geral'!$D$10:$H$23,5,FALSE)='Matriz Objetivos x Projetos'!$B12),"S","")),"")</f>
        <v/>
      </c>
      <c r="Q12" s="20" t="str">
        <f>IFERROR(IF(VLOOKUP(Q$10,'Quadro Geral'!$D$10:$H$30,3,FALSE)='Matriz Objetivos x Projetos'!$B12,"P",IF(OR(VLOOKUP('Matriz Objetivos x Projetos'!Q$10,'Quadro Geral'!$D$10:$H$30,4,FALSE)='Matriz Objetivos x Projetos'!$B12,VLOOKUP('Matriz Objetivos x Projetos'!Q$10,'Quadro Geral'!$D$10:$H$23,5,FALSE)='Matriz Objetivos x Projetos'!$B12),"S","")),"")</f>
        <v/>
      </c>
      <c r="R12" s="20" t="str">
        <f>IFERROR(IF(VLOOKUP(R$10,'Quadro Geral'!$D$10:$H$30,3,FALSE)='Matriz Objetivos x Projetos'!$B12,"P",IF(OR(VLOOKUP('Matriz Objetivos x Projetos'!R$10,'Quadro Geral'!$D$10:$H$30,4,FALSE)='Matriz Objetivos x Projetos'!$B12,VLOOKUP('Matriz Objetivos x Projetos'!R$10,'Quadro Geral'!$D$10:$H$23,5,FALSE)='Matriz Objetivos x Projetos'!$B12),"S","")),"")</f>
        <v/>
      </c>
      <c r="S12" s="20" t="str">
        <f>IFERROR(IF(VLOOKUP(S$10,'Quadro Geral'!$D$10:$H$30,3,FALSE)='Matriz Objetivos x Projetos'!$B12,"P",IF(OR(VLOOKUP('Matriz Objetivos x Projetos'!S$10,'Quadro Geral'!$D$10:$H$30,4,FALSE)='Matriz Objetivos x Projetos'!$B12,VLOOKUP('Matriz Objetivos x Projetos'!S$10,'Quadro Geral'!$D$10:$H$23,5,FALSE)='Matriz Objetivos x Projetos'!$B12),"S","")),"")</f>
        <v/>
      </c>
      <c r="T12" s="20" t="str">
        <f>IFERROR(IF(VLOOKUP(T$10,'Quadro Geral'!$D$10:$H$30,3,FALSE)='Matriz Objetivos x Projetos'!$B12,"P",IF(OR(VLOOKUP('Matriz Objetivos x Projetos'!T$10,'Quadro Geral'!$D$10:$H$30,4,FALSE)='Matriz Objetivos x Projetos'!$B12,VLOOKUP('Matriz Objetivos x Projetos'!T$10,'Quadro Geral'!$D$10:$H$23,5,FALSE)='Matriz Objetivos x Projetos'!$B12),"S","")),"")</f>
        <v/>
      </c>
      <c r="U12" s="20" t="str">
        <f>IFERROR(IF(VLOOKUP(U$10,'Quadro Geral'!$D$10:$H$30,3,FALSE)='Matriz Objetivos x Projetos'!$B12,"P",IF(OR(VLOOKUP('Matriz Objetivos x Projetos'!U$10,'Quadro Geral'!$D$10:$H$30,4,FALSE)='Matriz Objetivos x Projetos'!$B12,VLOOKUP('Matriz Objetivos x Projetos'!U$10,'Quadro Geral'!$D$10:$H$23,5,FALSE)='Matriz Objetivos x Projetos'!$B12),"S","")),"")</f>
        <v/>
      </c>
      <c r="V12" s="20" t="str">
        <f>IFERROR(IF(VLOOKUP(V$10,'Quadro Geral'!$D$10:$H$30,3,FALSE)='Matriz Objetivos x Projetos'!$B12,"P",IF(OR(VLOOKUP('Matriz Objetivos x Projetos'!V$10,'Quadro Geral'!$D$10:$H$30,4,FALSE)='Matriz Objetivos x Projetos'!$B12,VLOOKUP('Matriz Objetivos x Projetos'!V$10,'Quadro Geral'!$D$10:$H$23,5,FALSE)='Matriz Objetivos x Projetos'!$B12),"S","")),"")</f>
        <v/>
      </c>
      <c r="W12" s="20" t="str">
        <f>IFERROR(IF(VLOOKUP(W$10,'Quadro Geral'!$D$10:$H$30,3,FALSE)='Matriz Objetivos x Projetos'!$B12,"P",IF(OR(VLOOKUP('Matriz Objetivos x Projetos'!W$10,'Quadro Geral'!$D$10:$H$30,4,FALSE)='Matriz Objetivos x Projetos'!$B12,VLOOKUP('Matriz Objetivos x Projetos'!W$10,'Quadro Geral'!$D$10:$H$23,5,FALSE)='Matriz Objetivos x Projetos'!$B12),"S","")),"")</f>
        <v/>
      </c>
      <c r="X12" s="17">
        <f t="shared" si="0"/>
        <v>0</v>
      </c>
      <c r="Y12" s="16" t="str">
        <f t="shared" si="1"/>
        <v>Sociedade</v>
      </c>
    </row>
    <row r="13" spans="1:25" ht="45" customHeight="1" x14ac:dyDescent="0.2">
      <c r="A13" s="271"/>
      <c r="B13" s="71" t="s">
        <v>56</v>
      </c>
      <c r="C13" s="20" t="str">
        <f>IFERROR(IF(VLOOKUP(C$10,'Quadro Geral'!$D$10:$H$30,3,FALSE)='Matriz Objetivos x Projetos'!$B13,"P",IF(OR(VLOOKUP('Matriz Objetivos x Projetos'!C$10,'Quadro Geral'!$D$10:$H$30,4,FALSE)='Matriz Objetivos x Projetos'!$B13,VLOOKUP('Matriz Objetivos x Projetos'!C$10,'Quadro Geral'!$D$10:$H$23,5,FALSE)='Matriz Objetivos x Projetos'!$B13),"S","")),"")</f>
        <v/>
      </c>
      <c r="D13" s="20" t="str">
        <f>IFERROR(IF(VLOOKUP(D$10,'Quadro Geral'!$D$10:$H$30,3,FALSE)='Matriz Objetivos x Projetos'!$B13,"P",IF(OR(VLOOKUP('Matriz Objetivos x Projetos'!D$10,'Quadro Geral'!$D$10:$H$30,4,FALSE)='Matriz Objetivos x Projetos'!$B13,VLOOKUP('Matriz Objetivos x Projetos'!D$10,'Quadro Geral'!$D$10:$H$23,5,FALSE)='Matriz Objetivos x Projetos'!$B13),"S","")),"")</f>
        <v/>
      </c>
      <c r="E13" s="20" t="str">
        <f>IFERROR(IF(VLOOKUP(E$10,'Quadro Geral'!$D$10:$H$30,3,FALSE)='Matriz Objetivos x Projetos'!$B13,"P",IF(OR(VLOOKUP('Matriz Objetivos x Projetos'!E$10,'Quadro Geral'!$D$10:$H$30,4,FALSE)='Matriz Objetivos x Projetos'!$B13,VLOOKUP('Matriz Objetivos x Projetos'!E$10,'Quadro Geral'!$D$10:$H$23,5,FALSE)='Matriz Objetivos x Projetos'!$B13),"S","")),"")</f>
        <v/>
      </c>
      <c r="F13" s="20" t="str">
        <f>IFERROR(IF(VLOOKUP(F$10,'Quadro Geral'!$D$10:$H$30,3,FALSE)='Matriz Objetivos x Projetos'!$B13,"P",IF(OR(VLOOKUP('Matriz Objetivos x Projetos'!F$10,'Quadro Geral'!$D$10:$H$30,4,FALSE)='Matriz Objetivos x Projetos'!$B13,VLOOKUP('Matriz Objetivos x Projetos'!F$10,'Quadro Geral'!$D$10:$H$23,5,FALSE)='Matriz Objetivos x Projetos'!$B13),"S","")),"")</f>
        <v/>
      </c>
      <c r="G13" s="20" t="str">
        <f>IFERROR(IF(VLOOKUP(G$10,'Quadro Geral'!$D$10:$H$30,3,FALSE)='Matriz Objetivos x Projetos'!$B13,"P",IF(OR(VLOOKUP('Matriz Objetivos x Projetos'!G$10,'Quadro Geral'!$D$10:$H$30,4,FALSE)='Matriz Objetivos x Projetos'!$B13,VLOOKUP('Matriz Objetivos x Projetos'!G$10,'Quadro Geral'!$D$10:$H$23,5,FALSE)='Matriz Objetivos x Projetos'!$B13),"S","")),"")</f>
        <v/>
      </c>
      <c r="H13" s="20" t="str">
        <f>IFERROR(IF(VLOOKUP(H$10,'Quadro Geral'!$D$10:$H$30,3,FALSE)='Matriz Objetivos x Projetos'!$B13,"P",IF(OR(VLOOKUP('Matriz Objetivos x Projetos'!H$10,'Quadro Geral'!$D$10:$H$30,4,FALSE)='Matriz Objetivos x Projetos'!$B13,VLOOKUP('Matriz Objetivos x Projetos'!H$10,'Quadro Geral'!$D$10:$H$23,5,FALSE)='Matriz Objetivos x Projetos'!$B13),"S","")),"")</f>
        <v/>
      </c>
      <c r="I13" s="20" t="str">
        <f>IFERROR(IF(VLOOKUP(I$10,'Quadro Geral'!$D$10:$H$30,3,FALSE)='Matriz Objetivos x Projetos'!$B13,"P",IF(OR(VLOOKUP('Matriz Objetivos x Projetos'!I$10,'Quadro Geral'!$D$10:$H$30,4,FALSE)='Matriz Objetivos x Projetos'!$B13,VLOOKUP('Matriz Objetivos x Projetos'!I$10,'Quadro Geral'!$D$10:$H$23,5,FALSE)='Matriz Objetivos x Projetos'!$B13),"S","")),"")</f>
        <v/>
      </c>
      <c r="J13" s="20" t="str">
        <f>IFERROR(IF(VLOOKUP(J$10,'Quadro Geral'!$D$10:$H$30,3,FALSE)='Matriz Objetivos x Projetos'!$B13,"P",IF(OR(VLOOKUP('Matriz Objetivos x Projetos'!J$10,'Quadro Geral'!$D$10:$H$30,4,FALSE)='Matriz Objetivos x Projetos'!$B13,VLOOKUP('Matriz Objetivos x Projetos'!J$10,'Quadro Geral'!$D$10:$H$23,5,FALSE)='Matriz Objetivos x Projetos'!$B13),"S","")),"")</f>
        <v/>
      </c>
      <c r="K13" s="20" t="str">
        <f>IFERROR(IF(VLOOKUP(K$10,'Quadro Geral'!$D$10:$H$30,3,FALSE)='Matriz Objetivos x Projetos'!$B13,"P",IF(OR(VLOOKUP('Matriz Objetivos x Projetos'!K$10,'Quadro Geral'!$D$10:$H$30,4,FALSE)='Matriz Objetivos x Projetos'!$B13,VLOOKUP('Matriz Objetivos x Projetos'!K$10,'Quadro Geral'!$D$10:$H$23,5,FALSE)='Matriz Objetivos x Projetos'!$B13),"S","")),"")</f>
        <v/>
      </c>
      <c r="L13" s="20" t="str">
        <f>IFERROR(IF(VLOOKUP(L$10,'Quadro Geral'!$D$10:$H$30,3,FALSE)='Matriz Objetivos x Projetos'!$B13,"P",IF(OR(VLOOKUP('Matriz Objetivos x Projetos'!L$10,'Quadro Geral'!$D$10:$H$30,4,FALSE)='Matriz Objetivos x Projetos'!$B13,VLOOKUP('Matriz Objetivos x Projetos'!L$10,'Quadro Geral'!$D$10:$H$23,5,FALSE)='Matriz Objetivos x Projetos'!$B13),"S","")),"")</f>
        <v/>
      </c>
      <c r="M13" s="20" t="str">
        <f>IFERROR(IF(VLOOKUP(M$10,'Quadro Geral'!$D$10:$H$30,3,FALSE)='Matriz Objetivos x Projetos'!$B13,"P",IF(OR(VLOOKUP('Matriz Objetivos x Projetos'!M$10,'Quadro Geral'!$D$10:$H$30,4,FALSE)='Matriz Objetivos x Projetos'!$B13,VLOOKUP('Matriz Objetivos x Projetos'!M$10,'Quadro Geral'!$D$10:$H$23,5,FALSE)='Matriz Objetivos x Projetos'!$B13),"S","")),"")</f>
        <v/>
      </c>
      <c r="N13" s="20" t="str">
        <f>IFERROR(IF(VLOOKUP(N$10,'Quadro Geral'!$D$10:$H$30,3,FALSE)='Matriz Objetivos x Projetos'!$B13,"P",IF(OR(VLOOKUP('Matriz Objetivos x Projetos'!N$10,'Quadro Geral'!$D$10:$H$30,4,FALSE)='Matriz Objetivos x Projetos'!$B13,VLOOKUP('Matriz Objetivos x Projetos'!N$10,'Quadro Geral'!$D$10:$H$23,5,FALSE)='Matriz Objetivos x Projetos'!$B13),"S","")),"")</f>
        <v/>
      </c>
      <c r="O13" s="20" t="str">
        <f>IFERROR(IF(VLOOKUP(O$10,'Quadro Geral'!$D$10:$H$30,3,FALSE)='Matriz Objetivos x Projetos'!$B13,"P",IF(OR(VLOOKUP('Matriz Objetivos x Projetos'!O$10,'Quadro Geral'!$D$10:$H$30,4,FALSE)='Matriz Objetivos x Projetos'!$B13,VLOOKUP('Matriz Objetivos x Projetos'!O$10,'Quadro Geral'!$D$10:$H$23,5,FALSE)='Matriz Objetivos x Projetos'!$B13),"S","")),"")</f>
        <v/>
      </c>
      <c r="P13" s="20" t="str">
        <f>IFERROR(IF(VLOOKUP(P$10,'Quadro Geral'!$D$10:$H$30,3,FALSE)='Matriz Objetivos x Projetos'!$B13,"P",IF(OR(VLOOKUP('Matriz Objetivos x Projetos'!P$10,'Quadro Geral'!$D$10:$H$30,4,FALSE)='Matriz Objetivos x Projetos'!$B13,VLOOKUP('Matriz Objetivos x Projetos'!P$10,'Quadro Geral'!$D$10:$H$23,5,FALSE)='Matriz Objetivos x Projetos'!$B13),"S","")),"")</f>
        <v/>
      </c>
      <c r="Q13" s="20" t="str">
        <f>IFERROR(IF(VLOOKUP(Q$10,'Quadro Geral'!$D$10:$H$30,3,FALSE)='Matriz Objetivos x Projetos'!$B13,"P",IF(OR(VLOOKUP('Matriz Objetivos x Projetos'!Q$10,'Quadro Geral'!$D$10:$H$30,4,FALSE)='Matriz Objetivos x Projetos'!$B13,VLOOKUP('Matriz Objetivos x Projetos'!Q$10,'Quadro Geral'!$D$10:$H$23,5,FALSE)='Matriz Objetivos x Projetos'!$B13),"S","")),"")</f>
        <v/>
      </c>
      <c r="R13" s="20" t="str">
        <f>IFERROR(IF(VLOOKUP(R$10,'Quadro Geral'!$D$10:$H$30,3,FALSE)='Matriz Objetivos x Projetos'!$B13,"P",IF(OR(VLOOKUP('Matriz Objetivos x Projetos'!R$10,'Quadro Geral'!$D$10:$H$30,4,FALSE)='Matriz Objetivos x Projetos'!$B13,VLOOKUP('Matriz Objetivos x Projetos'!R$10,'Quadro Geral'!$D$10:$H$23,5,FALSE)='Matriz Objetivos x Projetos'!$B13),"S","")),"")</f>
        <v/>
      </c>
      <c r="S13" s="20" t="str">
        <f>IFERROR(IF(VLOOKUP(S$10,'Quadro Geral'!$D$10:$H$30,3,FALSE)='Matriz Objetivos x Projetos'!$B13,"P",IF(OR(VLOOKUP('Matriz Objetivos x Projetos'!S$10,'Quadro Geral'!$D$10:$H$30,4,FALSE)='Matriz Objetivos x Projetos'!$B13,VLOOKUP('Matriz Objetivos x Projetos'!S$10,'Quadro Geral'!$D$10:$H$23,5,FALSE)='Matriz Objetivos x Projetos'!$B13),"S","")),"")</f>
        <v/>
      </c>
      <c r="T13" s="20" t="str">
        <f>IFERROR(IF(VLOOKUP(T$10,'Quadro Geral'!$D$10:$H$30,3,FALSE)='Matriz Objetivos x Projetos'!$B13,"P",IF(OR(VLOOKUP('Matriz Objetivos x Projetos'!T$10,'Quadro Geral'!$D$10:$H$30,4,FALSE)='Matriz Objetivos x Projetos'!$B13,VLOOKUP('Matriz Objetivos x Projetos'!T$10,'Quadro Geral'!$D$10:$H$23,5,FALSE)='Matriz Objetivos x Projetos'!$B13),"S","")),"")</f>
        <v/>
      </c>
      <c r="U13" s="20" t="str">
        <f>IFERROR(IF(VLOOKUP(U$10,'Quadro Geral'!$D$10:$H$30,3,FALSE)='Matriz Objetivos x Projetos'!$B13,"P",IF(OR(VLOOKUP('Matriz Objetivos x Projetos'!U$10,'Quadro Geral'!$D$10:$H$30,4,FALSE)='Matriz Objetivos x Projetos'!$B13,VLOOKUP('Matriz Objetivos x Projetos'!U$10,'Quadro Geral'!$D$10:$H$23,5,FALSE)='Matriz Objetivos x Projetos'!$B13),"S","")),"")</f>
        <v/>
      </c>
      <c r="V13" s="20" t="str">
        <f>IFERROR(IF(VLOOKUP(V$10,'Quadro Geral'!$D$10:$H$30,3,FALSE)='Matriz Objetivos x Projetos'!$B13,"P",IF(OR(VLOOKUP('Matriz Objetivos x Projetos'!V$10,'Quadro Geral'!$D$10:$H$30,4,FALSE)='Matriz Objetivos x Projetos'!$B13,VLOOKUP('Matriz Objetivos x Projetos'!V$10,'Quadro Geral'!$D$10:$H$23,5,FALSE)='Matriz Objetivos x Projetos'!$B13),"S","")),"")</f>
        <v/>
      </c>
      <c r="W13" s="20" t="str">
        <f>IFERROR(IF(VLOOKUP(W$10,'Quadro Geral'!$D$10:$H$30,3,FALSE)='Matriz Objetivos x Projetos'!$B13,"P",IF(OR(VLOOKUP('Matriz Objetivos x Projetos'!W$10,'Quadro Geral'!$D$10:$H$30,4,FALSE)='Matriz Objetivos x Projetos'!$B13,VLOOKUP('Matriz Objetivos x Projetos'!W$10,'Quadro Geral'!$D$10:$H$23,5,FALSE)='Matriz Objetivos x Projetos'!$B13),"S","")),"")</f>
        <v/>
      </c>
      <c r="X13" s="17">
        <f t="shared" si="0"/>
        <v>0</v>
      </c>
      <c r="Y13" s="16" t="str">
        <f t="shared" si="1"/>
        <v>Sociedade</v>
      </c>
    </row>
    <row r="14" spans="1:25" ht="45" customHeight="1" x14ac:dyDescent="0.2">
      <c r="A14" s="270" t="s">
        <v>112</v>
      </c>
      <c r="B14" s="71" t="s">
        <v>57</v>
      </c>
      <c r="C14" s="20" t="str">
        <f>IFERROR(IF(VLOOKUP(C$10,'Quadro Geral'!$D$10:$H$30,3,FALSE)='Matriz Objetivos x Projetos'!$B14,"P",IF(OR(VLOOKUP('Matriz Objetivos x Projetos'!C$10,'Quadro Geral'!$D$10:$H$30,4,FALSE)='Matriz Objetivos x Projetos'!$B14,VLOOKUP('Matriz Objetivos x Projetos'!C$10,'Quadro Geral'!$D$10:$H$23,5,FALSE)='Matriz Objetivos x Projetos'!$B14),"S","")),"")</f>
        <v/>
      </c>
      <c r="D14" s="20" t="str">
        <f>IFERROR(IF(VLOOKUP(D$10,'Quadro Geral'!$D$10:$H$30,3,FALSE)='Matriz Objetivos x Projetos'!$B14,"P",IF(OR(VLOOKUP('Matriz Objetivos x Projetos'!D$10,'Quadro Geral'!$D$10:$H$30,4,FALSE)='Matriz Objetivos x Projetos'!$B14,VLOOKUP('Matriz Objetivos x Projetos'!D$10,'Quadro Geral'!$D$10:$H$23,5,FALSE)='Matriz Objetivos x Projetos'!$B14),"S","")),"")</f>
        <v/>
      </c>
      <c r="E14" s="20" t="str">
        <f>IFERROR(IF(VLOOKUP(E$10,'Quadro Geral'!$D$10:$H$30,3,FALSE)='Matriz Objetivos x Projetos'!$B14,"P",IF(OR(VLOOKUP('Matriz Objetivos x Projetos'!E$10,'Quadro Geral'!$D$10:$H$30,4,FALSE)='Matriz Objetivos x Projetos'!$B14,VLOOKUP('Matriz Objetivos x Projetos'!E$10,'Quadro Geral'!$D$10:$H$23,5,FALSE)='Matriz Objetivos x Projetos'!$B14),"S","")),"")</f>
        <v>P</v>
      </c>
      <c r="F14" s="20" t="str">
        <f>IFERROR(IF(VLOOKUP(F$10,'Quadro Geral'!$D$10:$H$30,3,FALSE)='Matriz Objetivos x Projetos'!$B14,"P",IF(OR(VLOOKUP('Matriz Objetivos x Projetos'!F$10,'Quadro Geral'!$D$10:$H$30,4,FALSE)='Matriz Objetivos x Projetos'!$B14,VLOOKUP('Matriz Objetivos x Projetos'!F$10,'Quadro Geral'!$D$10:$H$23,5,FALSE)='Matriz Objetivos x Projetos'!$B14),"S","")),"")</f>
        <v/>
      </c>
      <c r="G14" s="20" t="str">
        <f>IFERROR(IF(VLOOKUP(G$10,'Quadro Geral'!$D$10:$H$30,3,FALSE)='Matriz Objetivos x Projetos'!$B14,"P",IF(OR(VLOOKUP('Matriz Objetivos x Projetos'!G$10,'Quadro Geral'!$D$10:$H$30,4,FALSE)='Matriz Objetivos x Projetos'!$B14,VLOOKUP('Matriz Objetivos x Projetos'!G$10,'Quadro Geral'!$D$10:$H$23,5,FALSE)='Matriz Objetivos x Projetos'!$B14),"S","")),"")</f>
        <v/>
      </c>
      <c r="H14" s="20" t="str">
        <f>IFERROR(IF(VLOOKUP(H$10,'Quadro Geral'!$D$10:$H$30,3,FALSE)='Matriz Objetivos x Projetos'!$B14,"P",IF(OR(VLOOKUP('Matriz Objetivos x Projetos'!H$10,'Quadro Geral'!$D$10:$H$30,4,FALSE)='Matriz Objetivos x Projetos'!$B14,VLOOKUP('Matriz Objetivos x Projetos'!H$10,'Quadro Geral'!$D$10:$H$23,5,FALSE)='Matriz Objetivos x Projetos'!$B14),"S","")),"")</f>
        <v/>
      </c>
      <c r="I14" s="20" t="str">
        <f>IFERROR(IF(VLOOKUP(I$10,'Quadro Geral'!$D$10:$H$30,3,FALSE)='Matriz Objetivos x Projetos'!$B14,"P",IF(OR(VLOOKUP('Matriz Objetivos x Projetos'!I$10,'Quadro Geral'!$D$10:$H$30,4,FALSE)='Matriz Objetivos x Projetos'!$B14,VLOOKUP('Matriz Objetivos x Projetos'!I$10,'Quadro Geral'!$D$10:$H$23,5,FALSE)='Matriz Objetivos x Projetos'!$B14),"S","")),"")</f>
        <v/>
      </c>
      <c r="J14" s="20" t="str">
        <f>IFERROR(IF(VLOOKUP(J$10,'Quadro Geral'!$D$10:$H$30,3,FALSE)='Matriz Objetivos x Projetos'!$B14,"P",IF(OR(VLOOKUP('Matriz Objetivos x Projetos'!J$10,'Quadro Geral'!$D$10:$H$30,4,FALSE)='Matriz Objetivos x Projetos'!$B14,VLOOKUP('Matriz Objetivos x Projetos'!J$10,'Quadro Geral'!$D$10:$H$23,5,FALSE)='Matriz Objetivos x Projetos'!$B14),"S","")),"")</f>
        <v/>
      </c>
      <c r="K14" s="20" t="str">
        <f>IFERROR(IF(VLOOKUP(K$10,'Quadro Geral'!$D$10:$H$30,3,FALSE)='Matriz Objetivos x Projetos'!$B14,"P",IF(OR(VLOOKUP('Matriz Objetivos x Projetos'!K$10,'Quadro Geral'!$D$10:$H$30,4,FALSE)='Matriz Objetivos x Projetos'!$B14,VLOOKUP('Matriz Objetivos x Projetos'!K$10,'Quadro Geral'!$D$10:$H$23,5,FALSE)='Matriz Objetivos x Projetos'!$B14),"S","")),"")</f>
        <v/>
      </c>
      <c r="L14" s="20" t="str">
        <f>IFERROR(IF(VLOOKUP(L$10,'Quadro Geral'!$D$10:$H$30,3,FALSE)='Matriz Objetivos x Projetos'!$B14,"P",IF(OR(VLOOKUP('Matriz Objetivos x Projetos'!L$10,'Quadro Geral'!$D$10:$H$30,4,FALSE)='Matriz Objetivos x Projetos'!$B14,VLOOKUP('Matriz Objetivos x Projetos'!L$10,'Quadro Geral'!$D$10:$H$23,5,FALSE)='Matriz Objetivos x Projetos'!$B14),"S","")),"")</f>
        <v/>
      </c>
      <c r="M14" s="20" t="str">
        <f>IFERROR(IF(VLOOKUP(M$10,'Quadro Geral'!$D$10:$H$30,3,FALSE)='Matriz Objetivos x Projetos'!$B14,"P",IF(OR(VLOOKUP('Matriz Objetivos x Projetos'!M$10,'Quadro Geral'!$D$10:$H$30,4,FALSE)='Matriz Objetivos x Projetos'!$B14,VLOOKUP('Matriz Objetivos x Projetos'!M$10,'Quadro Geral'!$D$10:$H$23,5,FALSE)='Matriz Objetivos x Projetos'!$B14),"S","")),"")</f>
        <v/>
      </c>
      <c r="N14" s="20" t="str">
        <f>IFERROR(IF(VLOOKUP(N$10,'Quadro Geral'!$D$10:$H$30,3,FALSE)='Matriz Objetivos x Projetos'!$B14,"P",IF(OR(VLOOKUP('Matriz Objetivos x Projetos'!N$10,'Quadro Geral'!$D$10:$H$30,4,FALSE)='Matriz Objetivos x Projetos'!$B14,VLOOKUP('Matriz Objetivos x Projetos'!N$10,'Quadro Geral'!$D$10:$H$23,5,FALSE)='Matriz Objetivos x Projetos'!$B14),"S","")),"")</f>
        <v/>
      </c>
      <c r="O14" s="20" t="str">
        <f>IFERROR(IF(VLOOKUP(O$10,'Quadro Geral'!$D$10:$H$30,3,FALSE)='Matriz Objetivos x Projetos'!$B14,"P",IF(OR(VLOOKUP('Matriz Objetivos x Projetos'!O$10,'Quadro Geral'!$D$10:$H$30,4,FALSE)='Matriz Objetivos x Projetos'!$B14,VLOOKUP('Matriz Objetivos x Projetos'!O$10,'Quadro Geral'!$D$10:$H$23,5,FALSE)='Matriz Objetivos x Projetos'!$B14),"S","")),"")</f>
        <v/>
      </c>
      <c r="P14" s="20" t="str">
        <f>IFERROR(IF(VLOOKUP(P$10,'Quadro Geral'!$D$10:$H$30,3,FALSE)='Matriz Objetivos x Projetos'!$B14,"P",IF(OR(VLOOKUP('Matriz Objetivos x Projetos'!P$10,'Quadro Geral'!$D$10:$H$30,4,FALSE)='Matriz Objetivos x Projetos'!$B14,VLOOKUP('Matriz Objetivos x Projetos'!P$10,'Quadro Geral'!$D$10:$H$23,5,FALSE)='Matriz Objetivos x Projetos'!$B14),"S","")),"")</f>
        <v/>
      </c>
      <c r="Q14" s="20" t="str">
        <f>IFERROR(IF(VLOOKUP(Q$10,'Quadro Geral'!$D$10:$H$30,3,FALSE)='Matriz Objetivos x Projetos'!$B14,"P",IF(OR(VLOOKUP('Matriz Objetivos x Projetos'!Q$10,'Quadro Geral'!$D$10:$H$30,4,FALSE)='Matriz Objetivos x Projetos'!$B14,VLOOKUP('Matriz Objetivos x Projetos'!Q$10,'Quadro Geral'!$D$10:$H$23,5,FALSE)='Matriz Objetivos x Projetos'!$B14),"S","")),"")</f>
        <v/>
      </c>
      <c r="R14" s="20" t="str">
        <f>IFERROR(IF(VLOOKUP(R$10,'Quadro Geral'!$D$10:$H$30,3,FALSE)='Matriz Objetivos x Projetos'!$B14,"P",IF(OR(VLOOKUP('Matriz Objetivos x Projetos'!R$10,'Quadro Geral'!$D$10:$H$30,4,FALSE)='Matriz Objetivos x Projetos'!$B14,VLOOKUP('Matriz Objetivos x Projetos'!R$10,'Quadro Geral'!$D$10:$H$23,5,FALSE)='Matriz Objetivos x Projetos'!$B14),"S","")),"")</f>
        <v/>
      </c>
      <c r="S14" s="20" t="str">
        <f>IFERROR(IF(VLOOKUP(S$10,'Quadro Geral'!$D$10:$H$30,3,FALSE)='Matriz Objetivos x Projetos'!$B14,"P",IF(OR(VLOOKUP('Matriz Objetivos x Projetos'!S$10,'Quadro Geral'!$D$10:$H$30,4,FALSE)='Matriz Objetivos x Projetos'!$B14,VLOOKUP('Matriz Objetivos x Projetos'!S$10,'Quadro Geral'!$D$10:$H$23,5,FALSE)='Matriz Objetivos x Projetos'!$B14),"S","")),"")</f>
        <v/>
      </c>
      <c r="T14" s="20" t="str">
        <f>IFERROR(IF(VLOOKUP(T$10,'Quadro Geral'!$D$10:$H$30,3,FALSE)='Matriz Objetivos x Projetos'!$B14,"P",IF(OR(VLOOKUP('Matriz Objetivos x Projetos'!T$10,'Quadro Geral'!$D$10:$H$30,4,FALSE)='Matriz Objetivos x Projetos'!$B14,VLOOKUP('Matriz Objetivos x Projetos'!T$10,'Quadro Geral'!$D$10:$H$23,5,FALSE)='Matriz Objetivos x Projetos'!$B14),"S","")),"")</f>
        <v/>
      </c>
      <c r="U14" s="20" t="str">
        <f>IFERROR(IF(VLOOKUP(U$10,'Quadro Geral'!$D$10:$H$30,3,FALSE)='Matriz Objetivos x Projetos'!$B14,"P",IF(OR(VLOOKUP('Matriz Objetivos x Projetos'!U$10,'Quadro Geral'!$D$10:$H$30,4,FALSE)='Matriz Objetivos x Projetos'!$B14,VLOOKUP('Matriz Objetivos x Projetos'!U$10,'Quadro Geral'!$D$10:$H$23,5,FALSE)='Matriz Objetivos x Projetos'!$B14),"S","")),"")</f>
        <v/>
      </c>
      <c r="V14" s="20" t="str">
        <f>IFERROR(IF(VLOOKUP(V$10,'Quadro Geral'!$D$10:$H$30,3,FALSE)='Matriz Objetivos x Projetos'!$B14,"P",IF(OR(VLOOKUP('Matriz Objetivos x Projetos'!V$10,'Quadro Geral'!$D$10:$H$30,4,FALSE)='Matriz Objetivos x Projetos'!$B14,VLOOKUP('Matriz Objetivos x Projetos'!V$10,'Quadro Geral'!$D$10:$H$23,5,FALSE)='Matriz Objetivos x Projetos'!$B14),"S","")),"")</f>
        <v/>
      </c>
      <c r="W14" s="20" t="str">
        <f>IFERROR(IF(VLOOKUP(W$10,'Quadro Geral'!$D$10:$H$30,3,FALSE)='Matriz Objetivos x Projetos'!$B14,"P",IF(OR(VLOOKUP('Matriz Objetivos x Projetos'!W$10,'Quadro Geral'!$D$10:$H$30,4,FALSE)='Matriz Objetivos x Projetos'!$B14,VLOOKUP('Matriz Objetivos x Projetos'!W$10,'Quadro Geral'!$D$10:$H$23,5,FALSE)='Matriz Objetivos x Projetos'!$B14),"S","")),"")</f>
        <v/>
      </c>
      <c r="X14" s="17">
        <f t="shared" si="0"/>
        <v>0</v>
      </c>
      <c r="Y14" s="16" t="str">
        <f t="shared" si="1"/>
        <v>Processos Internos</v>
      </c>
    </row>
    <row r="15" spans="1:25" ht="45" customHeight="1" x14ac:dyDescent="0.2">
      <c r="A15" s="270"/>
      <c r="B15" s="71" t="s">
        <v>103</v>
      </c>
      <c r="C15" s="20" t="str">
        <f>IFERROR(IF(VLOOKUP(C$10,'Quadro Geral'!$D$10:$H$30,3,FALSE)='Matriz Objetivos x Projetos'!$B15,"P",IF(OR(VLOOKUP('Matriz Objetivos x Projetos'!C$10,'Quadro Geral'!$D$10:$H$30,4,FALSE)='Matriz Objetivos x Projetos'!$B15,VLOOKUP('Matriz Objetivos x Projetos'!C$10,'Quadro Geral'!$D$10:$H$23,5,FALSE)='Matriz Objetivos x Projetos'!$B15),"S","")),"")</f>
        <v/>
      </c>
      <c r="D15" s="20" t="str">
        <f>IFERROR(IF(VLOOKUP(D$10,'Quadro Geral'!$D$10:$H$30,3,FALSE)='Matriz Objetivos x Projetos'!$B15,"P",IF(OR(VLOOKUP('Matriz Objetivos x Projetos'!D$10,'Quadro Geral'!$D$10:$H$30,4,FALSE)='Matriz Objetivos x Projetos'!$B15,VLOOKUP('Matriz Objetivos x Projetos'!D$10,'Quadro Geral'!$D$10:$H$23,5,FALSE)='Matriz Objetivos x Projetos'!$B15),"S","")),"")</f>
        <v/>
      </c>
      <c r="E15" s="20" t="str">
        <f>IFERROR(IF(VLOOKUP(E$10,'Quadro Geral'!$D$10:$H$30,3,FALSE)='Matriz Objetivos x Projetos'!$B15,"P",IF(OR(VLOOKUP('Matriz Objetivos x Projetos'!E$10,'Quadro Geral'!$D$10:$H$30,4,FALSE)='Matriz Objetivos x Projetos'!$B15,VLOOKUP('Matriz Objetivos x Projetos'!E$10,'Quadro Geral'!$D$10:$H$23,5,FALSE)='Matriz Objetivos x Projetos'!$B15),"S","")),"")</f>
        <v/>
      </c>
      <c r="F15" s="20" t="str">
        <f>IFERROR(IF(VLOOKUP(F$10,'Quadro Geral'!$D$10:$H$30,3,FALSE)='Matriz Objetivos x Projetos'!$B15,"P",IF(OR(VLOOKUP('Matriz Objetivos x Projetos'!F$10,'Quadro Geral'!$D$10:$H$30,4,FALSE)='Matriz Objetivos x Projetos'!$B15,VLOOKUP('Matriz Objetivos x Projetos'!F$10,'Quadro Geral'!$D$10:$H$23,5,FALSE)='Matriz Objetivos x Projetos'!$B15),"S","")),"")</f>
        <v/>
      </c>
      <c r="G15" s="20" t="str">
        <f>IFERROR(IF(VLOOKUP(G$10,'Quadro Geral'!$D$10:$H$30,3,FALSE)='Matriz Objetivos x Projetos'!$B15,"P",IF(OR(VLOOKUP('Matriz Objetivos x Projetos'!G$10,'Quadro Geral'!$D$10:$H$30,4,FALSE)='Matriz Objetivos x Projetos'!$B15,VLOOKUP('Matriz Objetivos x Projetos'!G$10,'Quadro Geral'!$D$10:$H$23,5,FALSE)='Matriz Objetivos x Projetos'!$B15),"S","")),"")</f>
        <v>S</v>
      </c>
      <c r="H15" s="20" t="str">
        <f>IFERROR(IF(VLOOKUP(H$10,'Quadro Geral'!$D$10:$H$30,3,FALSE)='Matriz Objetivos x Projetos'!$B15,"P",IF(OR(VLOOKUP('Matriz Objetivos x Projetos'!H$10,'Quadro Geral'!$D$10:$H$30,4,FALSE)='Matriz Objetivos x Projetos'!$B15,VLOOKUP('Matriz Objetivos x Projetos'!H$10,'Quadro Geral'!$D$10:$H$23,5,FALSE)='Matriz Objetivos x Projetos'!$B15),"S","")),"")</f>
        <v/>
      </c>
      <c r="I15" s="20" t="str">
        <f>IFERROR(IF(VLOOKUP(I$10,'Quadro Geral'!$D$10:$H$30,3,FALSE)='Matriz Objetivos x Projetos'!$B15,"P",IF(OR(VLOOKUP('Matriz Objetivos x Projetos'!I$10,'Quadro Geral'!$D$10:$H$30,4,FALSE)='Matriz Objetivos x Projetos'!$B15,VLOOKUP('Matriz Objetivos x Projetos'!I$10,'Quadro Geral'!$D$10:$H$23,5,FALSE)='Matriz Objetivos x Projetos'!$B15),"S","")),"")</f>
        <v/>
      </c>
      <c r="J15" s="20" t="str">
        <f>IFERROR(IF(VLOOKUP(J$10,'Quadro Geral'!$D$10:$H$30,3,FALSE)='Matriz Objetivos x Projetos'!$B15,"P",IF(OR(VLOOKUP('Matriz Objetivos x Projetos'!J$10,'Quadro Geral'!$D$10:$H$30,4,FALSE)='Matriz Objetivos x Projetos'!$B15,VLOOKUP('Matriz Objetivos x Projetos'!J$10,'Quadro Geral'!$D$10:$H$23,5,FALSE)='Matriz Objetivos x Projetos'!$B15),"S","")),"")</f>
        <v/>
      </c>
      <c r="K15" s="20" t="str">
        <f>IFERROR(IF(VLOOKUP(K$10,'Quadro Geral'!$D$10:$H$30,3,FALSE)='Matriz Objetivos x Projetos'!$B15,"P",IF(OR(VLOOKUP('Matriz Objetivos x Projetos'!K$10,'Quadro Geral'!$D$10:$H$30,4,FALSE)='Matriz Objetivos x Projetos'!$B15,VLOOKUP('Matriz Objetivos x Projetos'!K$10,'Quadro Geral'!$D$10:$H$23,5,FALSE)='Matriz Objetivos x Projetos'!$B15),"S","")),"")</f>
        <v/>
      </c>
      <c r="L15" s="20" t="str">
        <f>IFERROR(IF(VLOOKUP(L$10,'Quadro Geral'!$D$10:$H$30,3,FALSE)='Matriz Objetivos x Projetos'!$B15,"P",IF(OR(VLOOKUP('Matriz Objetivos x Projetos'!L$10,'Quadro Geral'!$D$10:$H$30,4,FALSE)='Matriz Objetivos x Projetos'!$B15,VLOOKUP('Matriz Objetivos x Projetos'!L$10,'Quadro Geral'!$D$10:$H$23,5,FALSE)='Matriz Objetivos x Projetos'!$B15),"S","")),"")</f>
        <v/>
      </c>
      <c r="M15" s="20" t="str">
        <f>IFERROR(IF(VLOOKUP(M$10,'Quadro Geral'!$D$10:$H$30,3,FALSE)='Matriz Objetivos x Projetos'!$B15,"P",IF(OR(VLOOKUP('Matriz Objetivos x Projetos'!M$10,'Quadro Geral'!$D$10:$H$30,4,FALSE)='Matriz Objetivos x Projetos'!$B15,VLOOKUP('Matriz Objetivos x Projetos'!M$10,'Quadro Geral'!$D$10:$H$23,5,FALSE)='Matriz Objetivos x Projetos'!$B15),"S","")),"")</f>
        <v/>
      </c>
      <c r="N15" s="20" t="str">
        <f>IFERROR(IF(VLOOKUP(N$10,'Quadro Geral'!$D$10:$H$30,3,FALSE)='Matriz Objetivos x Projetos'!$B15,"P",IF(OR(VLOOKUP('Matriz Objetivos x Projetos'!N$10,'Quadro Geral'!$D$10:$H$30,4,FALSE)='Matriz Objetivos x Projetos'!$B15,VLOOKUP('Matriz Objetivos x Projetos'!N$10,'Quadro Geral'!$D$10:$H$23,5,FALSE)='Matriz Objetivos x Projetos'!$B15),"S","")),"")</f>
        <v/>
      </c>
      <c r="O15" s="20" t="str">
        <f>IFERROR(IF(VLOOKUP(O$10,'Quadro Geral'!$D$10:$H$30,3,FALSE)='Matriz Objetivos x Projetos'!$B15,"P",IF(OR(VLOOKUP('Matriz Objetivos x Projetos'!O$10,'Quadro Geral'!$D$10:$H$30,4,FALSE)='Matriz Objetivos x Projetos'!$B15,VLOOKUP('Matriz Objetivos x Projetos'!O$10,'Quadro Geral'!$D$10:$H$23,5,FALSE)='Matriz Objetivos x Projetos'!$B15),"S","")),"")</f>
        <v/>
      </c>
      <c r="P15" s="20" t="str">
        <f>IFERROR(IF(VLOOKUP(P$10,'Quadro Geral'!$D$10:$H$30,3,FALSE)='Matriz Objetivos x Projetos'!$B15,"P",IF(OR(VLOOKUP('Matriz Objetivos x Projetos'!P$10,'Quadro Geral'!$D$10:$H$30,4,FALSE)='Matriz Objetivos x Projetos'!$B15,VLOOKUP('Matriz Objetivos x Projetos'!P$10,'Quadro Geral'!$D$10:$H$23,5,FALSE)='Matriz Objetivos x Projetos'!$B15),"S","")),"")</f>
        <v/>
      </c>
      <c r="Q15" s="20" t="str">
        <f>IFERROR(IF(VLOOKUP(Q$10,'Quadro Geral'!$D$10:$H$30,3,FALSE)='Matriz Objetivos x Projetos'!$B15,"P",IF(OR(VLOOKUP('Matriz Objetivos x Projetos'!Q$10,'Quadro Geral'!$D$10:$H$30,4,FALSE)='Matriz Objetivos x Projetos'!$B15,VLOOKUP('Matriz Objetivos x Projetos'!Q$10,'Quadro Geral'!$D$10:$H$23,5,FALSE)='Matriz Objetivos x Projetos'!$B15),"S","")),"")</f>
        <v/>
      </c>
      <c r="R15" s="20" t="str">
        <f>IFERROR(IF(VLOOKUP(R$10,'Quadro Geral'!$D$10:$H$30,3,FALSE)='Matriz Objetivos x Projetos'!$B15,"P",IF(OR(VLOOKUP('Matriz Objetivos x Projetos'!R$10,'Quadro Geral'!$D$10:$H$30,4,FALSE)='Matriz Objetivos x Projetos'!$B15,VLOOKUP('Matriz Objetivos x Projetos'!R$10,'Quadro Geral'!$D$10:$H$23,5,FALSE)='Matriz Objetivos x Projetos'!$B15),"S","")),"")</f>
        <v/>
      </c>
      <c r="S15" s="20" t="str">
        <f>IFERROR(IF(VLOOKUP(S$10,'Quadro Geral'!$D$10:$H$30,3,FALSE)='Matriz Objetivos x Projetos'!$B15,"P",IF(OR(VLOOKUP('Matriz Objetivos x Projetos'!S$10,'Quadro Geral'!$D$10:$H$30,4,FALSE)='Matriz Objetivos x Projetos'!$B15,VLOOKUP('Matriz Objetivos x Projetos'!S$10,'Quadro Geral'!$D$10:$H$23,5,FALSE)='Matriz Objetivos x Projetos'!$B15),"S","")),"")</f>
        <v/>
      </c>
      <c r="T15" s="20" t="str">
        <f>IFERROR(IF(VLOOKUP(T$10,'Quadro Geral'!$D$10:$H$30,3,FALSE)='Matriz Objetivos x Projetos'!$B15,"P",IF(OR(VLOOKUP('Matriz Objetivos x Projetos'!T$10,'Quadro Geral'!$D$10:$H$30,4,FALSE)='Matriz Objetivos x Projetos'!$B15,VLOOKUP('Matriz Objetivos x Projetos'!T$10,'Quadro Geral'!$D$10:$H$23,5,FALSE)='Matriz Objetivos x Projetos'!$B15),"S","")),"")</f>
        <v/>
      </c>
      <c r="U15" s="20" t="str">
        <f>IFERROR(IF(VLOOKUP(U$10,'Quadro Geral'!$D$10:$H$30,3,FALSE)='Matriz Objetivos x Projetos'!$B15,"P",IF(OR(VLOOKUP('Matriz Objetivos x Projetos'!U$10,'Quadro Geral'!$D$10:$H$30,4,FALSE)='Matriz Objetivos x Projetos'!$B15,VLOOKUP('Matriz Objetivos x Projetos'!U$10,'Quadro Geral'!$D$10:$H$23,5,FALSE)='Matriz Objetivos x Projetos'!$B15),"S","")),"")</f>
        <v/>
      </c>
      <c r="V15" s="20" t="str">
        <f>IFERROR(IF(VLOOKUP(V$10,'Quadro Geral'!$D$10:$H$30,3,FALSE)='Matriz Objetivos x Projetos'!$B15,"P",IF(OR(VLOOKUP('Matriz Objetivos x Projetos'!V$10,'Quadro Geral'!$D$10:$H$30,4,FALSE)='Matriz Objetivos x Projetos'!$B15,VLOOKUP('Matriz Objetivos x Projetos'!V$10,'Quadro Geral'!$D$10:$H$23,5,FALSE)='Matriz Objetivos x Projetos'!$B15),"S","")),"")</f>
        <v/>
      </c>
      <c r="W15" s="20" t="str">
        <f>IFERROR(IF(VLOOKUP(W$10,'Quadro Geral'!$D$10:$H$30,3,FALSE)='Matriz Objetivos x Projetos'!$B15,"P",IF(OR(VLOOKUP('Matriz Objetivos x Projetos'!W$10,'Quadro Geral'!$D$10:$H$30,4,FALSE)='Matriz Objetivos x Projetos'!$B15,VLOOKUP('Matriz Objetivos x Projetos'!W$10,'Quadro Geral'!$D$10:$H$23,5,FALSE)='Matriz Objetivos x Projetos'!$B15),"S","")),"")</f>
        <v/>
      </c>
      <c r="X15" s="17">
        <f t="shared" si="0"/>
        <v>0</v>
      </c>
      <c r="Y15" s="16" t="str">
        <f t="shared" si="1"/>
        <v>Processos Internos</v>
      </c>
    </row>
    <row r="16" spans="1:25" ht="45" customHeight="1" x14ac:dyDescent="0.2">
      <c r="A16" s="270"/>
      <c r="B16" s="71" t="s">
        <v>61</v>
      </c>
      <c r="C16" s="20" t="str">
        <f>IFERROR(IF(VLOOKUP(C$10,'Quadro Geral'!$D$10:$H$30,3,FALSE)='Matriz Objetivos x Projetos'!$B16,"P",IF(OR(VLOOKUP('Matriz Objetivos x Projetos'!C$10,'Quadro Geral'!$D$10:$H$30,4,FALSE)='Matriz Objetivos x Projetos'!$B16,VLOOKUP('Matriz Objetivos x Projetos'!C$10,'Quadro Geral'!$D$10:$H$23,5,FALSE)='Matriz Objetivos x Projetos'!$B16),"S","")),"")</f>
        <v>P</v>
      </c>
      <c r="D16" s="20" t="str">
        <f>IFERROR(IF(VLOOKUP(D$10,'Quadro Geral'!$D$10:$H$30,3,FALSE)='Matriz Objetivos x Projetos'!$B16,"P",IF(OR(VLOOKUP('Matriz Objetivos x Projetos'!D$10,'Quadro Geral'!$D$10:$H$30,4,FALSE)='Matriz Objetivos x Projetos'!$B16,VLOOKUP('Matriz Objetivos x Projetos'!D$10,'Quadro Geral'!$D$10:$H$23,5,FALSE)='Matriz Objetivos x Projetos'!$B16),"S","")),"")</f>
        <v/>
      </c>
      <c r="E16" s="20" t="str">
        <f>IFERROR(IF(VLOOKUP(E$10,'Quadro Geral'!$D$10:$H$30,3,FALSE)='Matriz Objetivos x Projetos'!$B16,"P",IF(OR(VLOOKUP('Matriz Objetivos x Projetos'!E$10,'Quadro Geral'!$D$10:$H$30,4,FALSE)='Matriz Objetivos x Projetos'!$B16,VLOOKUP('Matriz Objetivos x Projetos'!E$10,'Quadro Geral'!$D$10:$H$23,5,FALSE)='Matriz Objetivos x Projetos'!$B16),"S","")),"")</f>
        <v/>
      </c>
      <c r="F16" s="20" t="str">
        <f>IFERROR(IF(VLOOKUP(F$10,'Quadro Geral'!$D$10:$H$30,3,FALSE)='Matriz Objetivos x Projetos'!$B16,"P",IF(OR(VLOOKUP('Matriz Objetivos x Projetos'!F$10,'Quadro Geral'!$D$10:$H$30,4,FALSE)='Matriz Objetivos x Projetos'!$B16,VLOOKUP('Matriz Objetivos x Projetos'!F$10,'Quadro Geral'!$D$10:$H$23,5,FALSE)='Matriz Objetivos x Projetos'!$B16),"S","")),"")</f>
        <v/>
      </c>
      <c r="G16" s="20" t="str">
        <f>IFERROR(IF(VLOOKUP(G$10,'Quadro Geral'!$D$10:$H$30,3,FALSE)='Matriz Objetivos x Projetos'!$B16,"P",IF(OR(VLOOKUP('Matriz Objetivos x Projetos'!G$10,'Quadro Geral'!$D$10:$H$30,4,FALSE)='Matriz Objetivos x Projetos'!$B16,VLOOKUP('Matriz Objetivos x Projetos'!G$10,'Quadro Geral'!$D$10:$H$23,5,FALSE)='Matriz Objetivos x Projetos'!$B16),"S","")),"")</f>
        <v/>
      </c>
      <c r="H16" s="20" t="str">
        <f>IFERROR(IF(VLOOKUP(H$10,'Quadro Geral'!$D$10:$H$30,3,FALSE)='Matriz Objetivos x Projetos'!$B16,"P",IF(OR(VLOOKUP('Matriz Objetivos x Projetos'!H$10,'Quadro Geral'!$D$10:$H$30,4,FALSE)='Matriz Objetivos x Projetos'!$B16,VLOOKUP('Matriz Objetivos x Projetos'!H$10,'Quadro Geral'!$D$10:$H$23,5,FALSE)='Matriz Objetivos x Projetos'!$B16),"S","")),"")</f>
        <v/>
      </c>
      <c r="I16" s="20" t="str">
        <f>IFERROR(IF(VLOOKUP(I$10,'Quadro Geral'!$D$10:$H$30,3,FALSE)='Matriz Objetivos x Projetos'!$B16,"P",IF(OR(VLOOKUP('Matriz Objetivos x Projetos'!I$10,'Quadro Geral'!$D$10:$H$30,4,FALSE)='Matriz Objetivos x Projetos'!$B16,VLOOKUP('Matriz Objetivos x Projetos'!I$10,'Quadro Geral'!$D$10:$H$23,5,FALSE)='Matriz Objetivos x Projetos'!$B16),"S","")),"")</f>
        <v/>
      </c>
      <c r="J16" s="20" t="str">
        <f>IFERROR(IF(VLOOKUP(J$10,'Quadro Geral'!$D$10:$H$30,3,FALSE)='Matriz Objetivos x Projetos'!$B16,"P",IF(OR(VLOOKUP('Matriz Objetivos x Projetos'!J$10,'Quadro Geral'!$D$10:$H$30,4,FALSE)='Matriz Objetivos x Projetos'!$B16,VLOOKUP('Matriz Objetivos x Projetos'!J$10,'Quadro Geral'!$D$10:$H$23,5,FALSE)='Matriz Objetivos x Projetos'!$B16),"S","")),"")</f>
        <v/>
      </c>
      <c r="K16" s="20" t="str">
        <f>IFERROR(IF(VLOOKUP(K$10,'Quadro Geral'!$D$10:$H$30,3,FALSE)='Matriz Objetivos x Projetos'!$B16,"P",IF(OR(VLOOKUP('Matriz Objetivos x Projetos'!K$10,'Quadro Geral'!$D$10:$H$30,4,FALSE)='Matriz Objetivos x Projetos'!$B16,VLOOKUP('Matriz Objetivos x Projetos'!K$10,'Quadro Geral'!$D$10:$H$23,5,FALSE)='Matriz Objetivos x Projetos'!$B16),"S","")),"")</f>
        <v/>
      </c>
      <c r="L16" s="20" t="str">
        <f>IFERROR(IF(VLOOKUP(L$10,'Quadro Geral'!$D$10:$H$30,3,FALSE)='Matriz Objetivos x Projetos'!$B16,"P",IF(OR(VLOOKUP('Matriz Objetivos x Projetos'!L$10,'Quadro Geral'!$D$10:$H$30,4,FALSE)='Matriz Objetivos x Projetos'!$B16,VLOOKUP('Matriz Objetivos x Projetos'!L$10,'Quadro Geral'!$D$10:$H$23,5,FALSE)='Matriz Objetivos x Projetos'!$B16),"S","")),"")</f>
        <v/>
      </c>
      <c r="M16" s="20" t="str">
        <f>IFERROR(IF(VLOOKUP(M$10,'Quadro Geral'!$D$10:$H$30,3,FALSE)='Matriz Objetivos x Projetos'!$B16,"P",IF(OR(VLOOKUP('Matriz Objetivos x Projetos'!M$10,'Quadro Geral'!$D$10:$H$30,4,FALSE)='Matriz Objetivos x Projetos'!$B16,VLOOKUP('Matriz Objetivos x Projetos'!M$10,'Quadro Geral'!$D$10:$H$23,5,FALSE)='Matriz Objetivos x Projetos'!$B16),"S","")),"")</f>
        <v/>
      </c>
      <c r="N16" s="20" t="str">
        <f>IFERROR(IF(VLOOKUP(N$10,'Quadro Geral'!$D$10:$H$30,3,FALSE)='Matriz Objetivos x Projetos'!$B16,"P",IF(OR(VLOOKUP('Matriz Objetivos x Projetos'!N$10,'Quadro Geral'!$D$10:$H$30,4,FALSE)='Matriz Objetivos x Projetos'!$B16,VLOOKUP('Matriz Objetivos x Projetos'!N$10,'Quadro Geral'!$D$10:$H$23,5,FALSE)='Matriz Objetivos x Projetos'!$B16),"S","")),"")</f>
        <v/>
      </c>
      <c r="O16" s="20" t="str">
        <f>IFERROR(IF(VLOOKUP(O$10,'Quadro Geral'!$D$10:$H$30,3,FALSE)='Matriz Objetivos x Projetos'!$B16,"P",IF(OR(VLOOKUP('Matriz Objetivos x Projetos'!O$10,'Quadro Geral'!$D$10:$H$30,4,FALSE)='Matriz Objetivos x Projetos'!$B16,VLOOKUP('Matriz Objetivos x Projetos'!O$10,'Quadro Geral'!$D$10:$H$23,5,FALSE)='Matriz Objetivos x Projetos'!$B16),"S","")),"")</f>
        <v/>
      </c>
      <c r="P16" s="20" t="str">
        <f>IFERROR(IF(VLOOKUP(P$10,'Quadro Geral'!$D$10:$H$30,3,FALSE)='Matriz Objetivos x Projetos'!$B16,"P",IF(OR(VLOOKUP('Matriz Objetivos x Projetos'!P$10,'Quadro Geral'!$D$10:$H$30,4,FALSE)='Matriz Objetivos x Projetos'!$B16,VLOOKUP('Matriz Objetivos x Projetos'!P$10,'Quadro Geral'!$D$10:$H$23,5,FALSE)='Matriz Objetivos x Projetos'!$B16),"S","")),"")</f>
        <v/>
      </c>
      <c r="Q16" s="20" t="str">
        <f>IFERROR(IF(VLOOKUP(Q$10,'Quadro Geral'!$D$10:$H$30,3,FALSE)='Matriz Objetivos x Projetos'!$B16,"P",IF(OR(VLOOKUP('Matriz Objetivos x Projetos'!Q$10,'Quadro Geral'!$D$10:$H$30,4,FALSE)='Matriz Objetivos x Projetos'!$B16,VLOOKUP('Matriz Objetivos x Projetos'!Q$10,'Quadro Geral'!$D$10:$H$23,5,FALSE)='Matriz Objetivos x Projetos'!$B16),"S","")),"")</f>
        <v/>
      </c>
      <c r="R16" s="20" t="str">
        <f>IFERROR(IF(VLOOKUP(R$10,'Quadro Geral'!$D$10:$H$30,3,FALSE)='Matriz Objetivos x Projetos'!$B16,"P",IF(OR(VLOOKUP('Matriz Objetivos x Projetos'!R$10,'Quadro Geral'!$D$10:$H$30,4,FALSE)='Matriz Objetivos x Projetos'!$B16,VLOOKUP('Matriz Objetivos x Projetos'!R$10,'Quadro Geral'!$D$10:$H$23,5,FALSE)='Matriz Objetivos x Projetos'!$B16),"S","")),"")</f>
        <v/>
      </c>
      <c r="S16" s="20" t="str">
        <f>IFERROR(IF(VLOOKUP(S$10,'Quadro Geral'!$D$10:$H$30,3,FALSE)='Matriz Objetivos x Projetos'!$B16,"P",IF(OR(VLOOKUP('Matriz Objetivos x Projetos'!S$10,'Quadro Geral'!$D$10:$H$30,4,FALSE)='Matriz Objetivos x Projetos'!$B16,VLOOKUP('Matriz Objetivos x Projetos'!S$10,'Quadro Geral'!$D$10:$H$23,5,FALSE)='Matriz Objetivos x Projetos'!$B16),"S","")),"")</f>
        <v/>
      </c>
      <c r="T16" s="20" t="str">
        <f>IFERROR(IF(VLOOKUP(T$10,'Quadro Geral'!$D$10:$H$30,3,FALSE)='Matriz Objetivos x Projetos'!$B16,"P",IF(OR(VLOOKUP('Matriz Objetivos x Projetos'!T$10,'Quadro Geral'!$D$10:$H$30,4,FALSE)='Matriz Objetivos x Projetos'!$B16,VLOOKUP('Matriz Objetivos x Projetos'!T$10,'Quadro Geral'!$D$10:$H$23,5,FALSE)='Matriz Objetivos x Projetos'!$B16),"S","")),"")</f>
        <v/>
      </c>
      <c r="U16" s="20" t="str">
        <f>IFERROR(IF(VLOOKUP(U$10,'Quadro Geral'!$D$10:$H$30,3,FALSE)='Matriz Objetivos x Projetos'!$B16,"P",IF(OR(VLOOKUP('Matriz Objetivos x Projetos'!U$10,'Quadro Geral'!$D$10:$H$30,4,FALSE)='Matriz Objetivos x Projetos'!$B16,VLOOKUP('Matriz Objetivos x Projetos'!U$10,'Quadro Geral'!$D$10:$H$23,5,FALSE)='Matriz Objetivos x Projetos'!$B16),"S","")),"")</f>
        <v/>
      </c>
      <c r="V16" s="20" t="str">
        <f>IFERROR(IF(VLOOKUP(V$10,'Quadro Geral'!$D$10:$H$30,3,FALSE)='Matriz Objetivos x Projetos'!$B16,"P",IF(OR(VLOOKUP('Matriz Objetivos x Projetos'!V$10,'Quadro Geral'!$D$10:$H$30,4,FALSE)='Matriz Objetivos x Projetos'!$B16,VLOOKUP('Matriz Objetivos x Projetos'!V$10,'Quadro Geral'!$D$10:$H$23,5,FALSE)='Matriz Objetivos x Projetos'!$B16),"S","")),"")</f>
        <v/>
      </c>
      <c r="W16" s="20" t="str">
        <f>IFERROR(IF(VLOOKUP(W$10,'Quadro Geral'!$D$10:$H$30,3,FALSE)='Matriz Objetivos x Projetos'!$B16,"P",IF(OR(VLOOKUP('Matriz Objetivos x Projetos'!W$10,'Quadro Geral'!$D$10:$H$30,4,FALSE)='Matriz Objetivos x Projetos'!$B16,VLOOKUP('Matriz Objetivos x Projetos'!W$10,'Quadro Geral'!$D$10:$H$23,5,FALSE)='Matriz Objetivos x Projetos'!$B16),"S","")),"")</f>
        <v/>
      </c>
      <c r="X16" s="17">
        <f t="shared" si="0"/>
        <v>0</v>
      </c>
      <c r="Y16" s="16" t="str">
        <f t="shared" si="1"/>
        <v>Processos Internos</v>
      </c>
    </row>
    <row r="17" spans="1:25" ht="45" customHeight="1" x14ac:dyDescent="0.2">
      <c r="A17" s="270"/>
      <c r="B17" s="71" t="s">
        <v>65</v>
      </c>
      <c r="C17" s="20" t="str">
        <f>IFERROR(IF(VLOOKUP(C$10,'Quadro Geral'!$D$10:$H$30,3,FALSE)='Matriz Objetivos x Projetos'!$B17,"P",IF(OR(VLOOKUP('Matriz Objetivos x Projetos'!C$10,'Quadro Geral'!$D$10:$H$30,4,FALSE)='Matriz Objetivos x Projetos'!$B17,VLOOKUP('Matriz Objetivos x Projetos'!C$10,'Quadro Geral'!$D$10:$H$23,5,FALSE)='Matriz Objetivos x Projetos'!$B17),"S","")),"")</f>
        <v/>
      </c>
      <c r="D17" s="20" t="str">
        <f>IFERROR(IF(VLOOKUP(D$10,'Quadro Geral'!$D$10:$H$30,3,FALSE)='Matriz Objetivos x Projetos'!$B17,"P",IF(OR(VLOOKUP('Matriz Objetivos x Projetos'!D$10,'Quadro Geral'!$D$10:$H$30,4,FALSE)='Matriz Objetivos x Projetos'!$B17,VLOOKUP('Matriz Objetivos x Projetos'!D$10,'Quadro Geral'!$D$10:$H$23,5,FALSE)='Matriz Objetivos x Projetos'!$B17),"S","")),"")</f>
        <v/>
      </c>
      <c r="E17" s="20" t="str">
        <f>IFERROR(IF(VLOOKUP(E$10,'Quadro Geral'!$D$10:$H$30,3,FALSE)='Matriz Objetivos x Projetos'!$B17,"P",IF(OR(VLOOKUP('Matriz Objetivos x Projetos'!E$10,'Quadro Geral'!$D$10:$H$30,4,FALSE)='Matriz Objetivos x Projetos'!$B17,VLOOKUP('Matriz Objetivos x Projetos'!E$10,'Quadro Geral'!$D$10:$H$23,5,FALSE)='Matriz Objetivos x Projetos'!$B17),"S","")),"")</f>
        <v/>
      </c>
      <c r="F17" s="20" t="str">
        <f>IFERROR(IF(VLOOKUP(F$10,'Quadro Geral'!$D$10:$H$30,3,FALSE)='Matriz Objetivos x Projetos'!$B17,"P",IF(OR(VLOOKUP('Matriz Objetivos x Projetos'!F$10,'Quadro Geral'!$D$10:$H$30,4,FALSE)='Matriz Objetivos x Projetos'!$B17,VLOOKUP('Matriz Objetivos x Projetos'!F$10,'Quadro Geral'!$D$10:$H$23,5,FALSE)='Matriz Objetivos x Projetos'!$B17),"S","")),"")</f>
        <v/>
      </c>
      <c r="G17" s="20" t="str">
        <f>IFERROR(IF(VLOOKUP(G$10,'Quadro Geral'!$D$10:$H$30,3,FALSE)='Matriz Objetivos x Projetos'!$B17,"P",IF(OR(VLOOKUP('Matriz Objetivos x Projetos'!G$10,'Quadro Geral'!$D$10:$H$30,4,FALSE)='Matriz Objetivos x Projetos'!$B17,VLOOKUP('Matriz Objetivos x Projetos'!G$10,'Quadro Geral'!$D$10:$H$23,5,FALSE)='Matriz Objetivos x Projetos'!$B17),"S","")),"")</f>
        <v/>
      </c>
      <c r="H17" s="20" t="str">
        <f>IFERROR(IF(VLOOKUP(H$10,'Quadro Geral'!$D$10:$H$30,3,FALSE)='Matriz Objetivos x Projetos'!$B17,"P",IF(OR(VLOOKUP('Matriz Objetivos x Projetos'!H$10,'Quadro Geral'!$D$10:$H$30,4,FALSE)='Matriz Objetivos x Projetos'!$B17,VLOOKUP('Matriz Objetivos x Projetos'!H$10,'Quadro Geral'!$D$10:$H$23,5,FALSE)='Matriz Objetivos x Projetos'!$B17),"S","")),"")</f>
        <v/>
      </c>
      <c r="I17" s="20" t="str">
        <f>IFERROR(IF(VLOOKUP(I$10,'Quadro Geral'!$D$10:$H$30,3,FALSE)='Matriz Objetivos x Projetos'!$B17,"P",IF(OR(VLOOKUP('Matriz Objetivos x Projetos'!I$10,'Quadro Geral'!$D$10:$H$30,4,FALSE)='Matriz Objetivos x Projetos'!$B17,VLOOKUP('Matriz Objetivos x Projetos'!I$10,'Quadro Geral'!$D$10:$H$23,5,FALSE)='Matriz Objetivos x Projetos'!$B17),"S","")),"")</f>
        <v/>
      </c>
      <c r="J17" s="20" t="str">
        <f>IFERROR(IF(VLOOKUP(J$10,'Quadro Geral'!$D$10:$H$30,3,FALSE)='Matriz Objetivos x Projetos'!$B17,"P",IF(OR(VLOOKUP('Matriz Objetivos x Projetos'!J$10,'Quadro Geral'!$D$10:$H$30,4,FALSE)='Matriz Objetivos x Projetos'!$B17,VLOOKUP('Matriz Objetivos x Projetos'!J$10,'Quadro Geral'!$D$10:$H$23,5,FALSE)='Matriz Objetivos x Projetos'!$B17),"S","")),"")</f>
        <v/>
      </c>
      <c r="K17" s="20" t="str">
        <f>IFERROR(IF(VLOOKUP(K$10,'Quadro Geral'!$D$10:$H$30,3,FALSE)='Matriz Objetivos x Projetos'!$B17,"P",IF(OR(VLOOKUP('Matriz Objetivos x Projetos'!K$10,'Quadro Geral'!$D$10:$H$30,4,FALSE)='Matriz Objetivos x Projetos'!$B17,VLOOKUP('Matriz Objetivos x Projetos'!K$10,'Quadro Geral'!$D$10:$H$23,5,FALSE)='Matriz Objetivos x Projetos'!$B17),"S","")),"")</f>
        <v/>
      </c>
      <c r="L17" s="20" t="str">
        <f>IFERROR(IF(VLOOKUP(L$10,'Quadro Geral'!$D$10:$H$30,3,FALSE)='Matriz Objetivos x Projetos'!$B17,"P",IF(OR(VLOOKUP('Matriz Objetivos x Projetos'!L$10,'Quadro Geral'!$D$10:$H$30,4,FALSE)='Matriz Objetivos x Projetos'!$B17,VLOOKUP('Matriz Objetivos x Projetos'!L$10,'Quadro Geral'!$D$10:$H$23,5,FALSE)='Matriz Objetivos x Projetos'!$B17),"S","")),"")</f>
        <v/>
      </c>
      <c r="M17" s="20" t="str">
        <f>IFERROR(IF(VLOOKUP(M$10,'Quadro Geral'!$D$10:$H$30,3,FALSE)='Matriz Objetivos x Projetos'!$B17,"P",IF(OR(VLOOKUP('Matriz Objetivos x Projetos'!M$10,'Quadro Geral'!$D$10:$H$30,4,FALSE)='Matriz Objetivos x Projetos'!$B17,VLOOKUP('Matriz Objetivos x Projetos'!M$10,'Quadro Geral'!$D$10:$H$23,5,FALSE)='Matriz Objetivos x Projetos'!$B17),"S","")),"")</f>
        <v/>
      </c>
      <c r="N17" s="20" t="str">
        <f>IFERROR(IF(VLOOKUP(N$10,'Quadro Geral'!$D$10:$H$30,3,FALSE)='Matriz Objetivos x Projetos'!$B17,"P",IF(OR(VLOOKUP('Matriz Objetivos x Projetos'!N$10,'Quadro Geral'!$D$10:$H$30,4,FALSE)='Matriz Objetivos x Projetos'!$B17,VLOOKUP('Matriz Objetivos x Projetos'!N$10,'Quadro Geral'!$D$10:$H$23,5,FALSE)='Matriz Objetivos x Projetos'!$B17),"S","")),"")</f>
        <v/>
      </c>
      <c r="O17" s="20" t="str">
        <f>IFERROR(IF(VLOOKUP(O$10,'Quadro Geral'!$D$10:$H$30,3,FALSE)='Matriz Objetivos x Projetos'!$B17,"P",IF(OR(VLOOKUP('Matriz Objetivos x Projetos'!O$10,'Quadro Geral'!$D$10:$H$30,4,FALSE)='Matriz Objetivos x Projetos'!$B17,VLOOKUP('Matriz Objetivos x Projetos'!O$10,'Quadro Geral'!$D$10:$H$23,5,FALSE)='Matriz Objetivos x Projetos'!$B17),"S","")),"")</f>
        <v/>
      </c>
      <c r="P17" s="20" t="str">
        <f>IFERROR(IF(VLOOKUP(P$10,'Quadro Geral'!$D$10:$H$30,3,FALSE)='Matriz Objetivos x Projetos'!$B17,"P",IF(OR(VLOOKUP('Matriz Objetivos x Projetos'!P$10,'Quadro Geral'!$D$10:$H$30,4,FALSE)='Matriz Objetivos x Projetos'!$B17,VLOOKUP('Matriz Objetivos x Projetos'!P$10,'Quadro Geral'!$D$10:$H$23,5,FALSE)='Matriz Objetivos x Projetos'!$B17),"S","")),"")</f>
        <v/>
      </c>
      <c r="Q17" s="20" t="str">
        <f>IFERROR(IF(VLOOKUP(Q$10,'Quadro Geral'!$D$10:$H$30,3,FALSE)='Matriz Objetivos x Projetos'!$B17,"P",IF(OR(VLOOKUP('Matriz Objetivos x Projetos'!Q$10,'Quadro Geral'!$D$10:$H$30,4,FALSE)='Matriz Objetivos x Projetos'!$B17,VLOOKUP('Matriz Objetivos x Projetos'!Q$10,'Quadro Geral'!$D$10:$H$23,5,FALSE)='Matriz Objetivos x Projetos'!$B17),"S","")),"")</f>
        <v/>
      </c>
      <c r="R17" s="20" t="str">
        <f>IFERROR(IF(VLOOKUP(R$10,'Quadro Geral'!$D$10:$H$30,3,FALSE)='Matriz Objetivos x Projetos'!$B17,"P",IF(OR(VLOOKUP('Matriz Objetivos x Projetos'!R$10,'Quadro Geral'!$D$10:$H$30,4,FALSE)='Matriz Objetivos x Projetos'!$B17,VLOOKUP('Matriz Objetivos x Projetos'!R$10,'Quadro Geral'!$D$10:$H$23,5,FALSE)='Matriz Objetivos x Projetos'!$B17),"S","")),"")</f>
        <v/>
      </c>
      <c r="S17" s="20" t="str">
        <f>IFERROR(IF(VLOOKUP(S$10,'Quadro Geral'!$D$10:$H$30,3,FALSE)='Matriz Objetivos x Projetos'!$B17,"P",IF(OR(VLOOKUP('Matriz Objetivos x Projetos'!S$10,'Quadro Geral'!$D$10:$H$30,4,FALSE)='Matriz Objetivos x Projetos'!$B17,VLOOKUP('Matriz Objetivos x Projetos'!S$10,'Quadro Geral'!$D$10:$H$23,5,FALSE)='Matriz Objetivos x Projetos'!$B17),"S","")),"")</f>
        <v/>
      </c>
      <c r="T17" s="20" t="str">
        <f>IFERROR(IF(VLOOKUP(T$10,'Quadro Geral'!$D$10:$H$30,3,FALSE)='Matriz Objetivos x Projetos'!$B17,"P",IF(OR(VLOOKUP('Matriz Objetivos x Projetos'!T$10,'Quadro Geral'!$D$10:$H$30,4,FALSE)='Matriz Objetivos x Projetos'!$B17,VLOOKUP('Matriz Objetivos x Projetos'!T$10,'Quadro Geral'!$D$10:$H$23,5,FALSE)='Matriz Objetivos x Projetos'!$B17),"S","")),"")</f>
        <v/>
      </c>
      <c r="U17" s="20" t="str">
        <f>IFERROR(IF(VLOOKUP(U$10,'Quadro Geral'!$D$10:$H$30,3,FALSE)='Matriz Objetivos x Projetos'!$B17,"P",IF(OR(VLOOKUP('Matriz Objetivos x Projetos'!U$10,'Quadro Geral'!$D$10:$H$30,4,FALSE)='Matriz Objetivos x Projetos'!$B17,VLOOKUP('Matriz Objetivos x Projetos'!U$10,'Quadro Geral'!$D$10:$H$23,5,FALSE)='Matriz Objetivos x Projetos'!$B17),"S","")),"")</f>
        <v/>
      </c>
      <c r="V17" s="20" t="str">
        <f>IFERROR(IF(VLOOKUP(V$10,'Quadro Geral'!$D$10:$H$30,3,FALSE)='Matriz Objetivos x Projetos'!$B17,"P",IF(OR(VLOOKUP('Matriz Objetivos x Projetos'!V$10,'Quadro Geral'!$D$10:$H$30,4,FALSE)='Matriz Objetivos x Projetos'!$B17,VLOOKUP('Matriz Objetivos x Projetos'!V$10,'Quadro Geral'!$D$10:$H$23,5,FALSE)='Matriz Objetivos x Projetos'!$B17),"S","")),"")</f>
        <v/>
      </c>
      <c r="W17" s="20" t="str">
        <f>IFERROR(IF(VLOOKUP(W$10,'Quadro Geral'!$D$10:$H$30,3,FALSE)='Matriz Objetivos x Projetos'!$B17,"P",IF(OR(VLOOKUP('Matriz Objetivos x Projetos'!W$10,'Quadro Geral'!$D$10:$H$30,4,FALSE)='Matriz Objetivos x Projetos'!$B17,VLOOKUP('Matriz Objetivos x Projetos'!W$10,'Quadro Geral'!$D$10:$H$23,5,FALSE)='Matriz Objetivos x Projetos'!$B17),"S","")),"")</f>
        <v/>
      </c>
      <c r="X17" s="17">
        <f t="shared" si="0"/>
        <v>0</v>
      </c>
      <c r="Y17" s="16" t="str">
        <f t="shared" si="1"/>
        <v>Processos Internos</v>
      </c>
    </row>
    <row r="18" spans="1:25" ht="45" customHeight="1" x14ac:dyDescent="0.2">
      <c r="A18" s="270"/>
      <c r="B18" s="71" t="s">
        <v>104</v>
      </c>
      <c r="C18" s="20" t="str">
        <f>IFERROR(IF(VLOOKUP(C$10,'Quadro Geral'!$D$10:$H$30,3,FALSE)='Matriz Objetivos x Projetos'!$B18,"P",IF(OR(VLOOKUP('Matriz Objetivos x Projetos'!C$10,'Quadro Geral'!$D$10:$H$30,4,FALSE)='Matriz Objetivos x Projetos'!$B18,VLOOKUP('Matriz Objetivos x Projetos'!C$10,'Quadro Geral'!$D$10:$H$23,5,FALSE)='Matriz Objetivos x Projetos'!$B18),"S","")),"")</f>
        <v/>
      </c>
      <c r="D18" s="20" t="str">
        <f>IFERROR(IF(VLOOKUP(D$10,'Quadro Geral'!$D$10:$H$30,3,FALSE)='Matriz Objetivos x Projetos'!$B18,"P",IF(OR(VLOOKUP('Matriz Objetivos x Projetos'!D$10,'Quadro Geral'!$D$10:$H$30,4,FALSE)='Matriz Objetivos x Projetos'!$B18,VLOOKUP('Matriz Objetivos x Projetos'!D$10,'Quadro Geral'!$D$10:$H$23,5,FALSE)='Matriz Objetivos x Projetos'!$B18),"S","")),"")</f>
        <v/>
      </c>
      <c r="E18" s="20" t="str">
        <f>IFERROR(IF(VLOOKUP(E$10,'Quadro Geral'!$D$10:$H$30,3,FALSE)='Matriz Objetivos x Projetos'!$B18,"P",IF(OR(VLOOKUP('Matriz Objetivos x Projetos'!E$10,'Quadro Geral'!$D$10:$H$30,4,FALSE)='Matriz Objetivos x Projetos'!$B18,VLOOKUP('Matriz Objetivos x Projetos'!E$10,'Quadro Geral'!$D$10:$H$23,5,FALSE)='Matriz Objetivos x Projetos'!$B18),"S","")),"")</f>
        <v/>
      </c>
      <c r="F18" s="20" t="str">
        <f>IFERROR(IF(VLOOKUP(F$10,'Quadro Geral'!$D$10:$H$30,3,FALSE)='Matriz Objetivos x Projetos'!$B18,"P",IF(OR(VLOOKUP('Matriz Objetivos x Projetos'!F$10,'Quadro Geral'!$D$10:$H$30,4,FALSE)='Matriz Objetivos x Projetos'!$B18,VLOOKUP('Matriz Objetivos x Projetos'!F$10,'Quadro Geral'!$D$10:$H$23,5,FALSE)='Matriz Objetivos x Projetos'!$B18),"S","")),"")</f>
        <v/>
      </c>
      <c r="G18" s="20" t="str">
        <f>IFERROR(IF(VLOOKUP(G$10,'Quadro Geral'!$D$10:$H$30,3,FALSE)='Matriz Objetivos x Projetos'!$B18,"P",IF(OR(VLOOKUP('Matriz Objetivos x Projetos'!G$10,'Quadro Geral'!$D$10:$H$30,4,FALSE)='Matriz Objetivos x Projetos'!$B18,VLOOKUP('Matriz Objetivos x Projetos'!G$10,'Quadro Geral'!$D$10:$H$23,5,FALSE)='Matriz Objetivos x Projetos'!$B18),"S","")),"")</f>
        <v/>
      </c>
      <c r="H18" s="20" t="str">
        <f>IFERROR(IF(VLOOKUP(H$10,'Quadro Geral'!$D$10:$H$30,3,FALSE)='Matriz Objetivos x Projetos'!$B18,"P",IF(OR(VLOOKUP('Matriz Objetivos x Projetos'!H$10,'Quadro Geral'!$D$10:$H$30,4,FALSE)='Matriz Objetivos x Projetos'!$B18,VLOOKUP('Matriz Objetivos x Projetos'!H$10,'Quadro Geral'!$D$10:$H$23,5,FALSE)='Matriz Objetivos x Projetos'!$B18),"S","")),"")</f>
        <v/>
      </c>
      <c r="I18" s="20" t="str">
        <f>IFERROR(IF(VLOOKUP(I$10,'Quadro Geral'!$D$10:$H$30,3,FALSE)='Matriz Objetivos x Projetos'!$B18,"P",IF(OR(VLOOKUP('Matriz Objetivos x Projetos'!I$10,'Quadro Geral'!$D$10:$H$30,4,FALSE)='Matriz Objetivos x Projetos'!$B18,VLOOKUP('Matriz Objetivos x Projetos'!I$10,'Quadro Geral'!$D$10:$H$23,5,FALSE)='Matriz Objetivos x Projetos'!$B18),"S","")),"")</f>
        <v/>
      </c>
      <c r="J18" s="20" t="str">
        <f>IFERROR(IF(VLOOKUP(J$10,'Quadro Geral'!$D$10:$H$30,3,FALSE)='Matriz Objetivos x Projetos'!$B18,"P",IF(OR(VLOOKUP('Matriz Objetivos x Projetos'!J$10,'Quadro Geral'!$D$10:$H$30,4,FALSE)='Matriz Objetivos x Projetos'!$B18,VLOOKUP('Matriz Objetivos x Projetos'!J$10,'Quadro Geral'!$D$10:$H$23,5,FALSE)='Matriz Objetivos x Projetos'!$B18),"S","")),"")</f>
        <v/>
      </c>
      <c r="K18" s="20" t="str">
        <f>IFERROR(IF(VLOOKUP(K$10,'Quadro Geral'!$D$10:$H$30,3,FALSE)='Matriz Objetivos x Projetos'!$B18,"P",IF(OR(VLOOKUP('Matriz Objetivos x Projetos'!K$10,'Quadro Geral'!$D$10:$H$30,4,FALSE)='Matriz Objetivos x Projetos'!$B18,VLOOKUP('Matriz Objetivos x Projetos'!K$10,'Quadro Geral'!$D$10:$H$23,5,FALSE)='Matriz Objetivos x Projetos'!$B18),"S","")),"")</f>
        <v/>
      </c>
      <c r="L18" s="20" t="str">
        <f>IFERROR(IF(VLOOKUP(L$10,'Quadro Geral'!$D$10:$H$30,3,FALSE)='Matriz Objetivos x Projetos'!$B18,"P",IF(OR(VLOOKUP('Matriz Objetivos x Projetos'!L$10,'Quadro Geral'!$D$10:$H$30,4,FALSE)='Matriz Objetivos x Projetos'!$B18,VLOOKUP('Matriz Objetivos x Projetos'!L$10,'Quadro Geral'!$D$10:$H$23,5,FALSE)='Matriz Objetivos x Projetos'!$B18),"S","")),"")</f>
        <v/>
      </c>
      <c r="M18" s="20" t="str">
        <f>IFERROR(IF(VLOOKUP(M$10,'Quadro Geral'!$D$10:$H$30,3,FALSE)='Matriz Objetivos x Projetos'!$B18,"P",IF(OR(VLOOKUP('Matriz Objetivos x Projetos'!M$10,'Quadro Geral'!$D$10:$H$30,4,FALSE)='Matriz Objetivos x Projetos'!$B18,VLOOKUP('Matriz Objetivos x Projetos'!M$10,'Quadro Geral'!$D$10:$H$23,5,FALSE)='Matriz Objetivos x Projetos'!$B18),"S","")),"")</f>
        <v/>
      </c>
      <c r="N18" s="20" t="str">
        <f>IFERROR(IF(VLOOKUP(N$10,'Quadro Geral'!$D$10:$H$30,3,FALSE)='Matriz Objetivos x Projetos'!$B18,"P",IF(OR(VLOOKUP('Matriz Objetivos x Projetos'!N$10,'Quadro Geral'!$D$10:$H$30,4,FALSE)='Matriz Objetivos x Projetos'!$B18,VLOOKUP('Matriz Objetivos x Projetos'!N$10,'Quadro Geral'!$D$10:$H$23,5,FALSE)='Matriz Objetivos x Projetos'!$B18),"S","")),"")</f>
        <v/>
      </c>
      <c r="O18" s="20" t="str">
        <f>IFERROR(IF(VLOOKUP(O$10,'Quadro Geral'!$D$10:$H$30,3,FALSE)='Matriz Objetivos x Projetos'!$B18,"P",IF(OR(VLOOKUP('Matriz Objetivos x Projetos'!O$10,'Quadro Geral'!$D$10:$H$30,4,FALSE)='Matriz Objetivos x Projetos'!$B18,VLOOKUP('Matriz Objetivos x Projetos'!O$10,'Quadro Geral'!$D$10:$H$23,5,FALSE)='Matriz Objetivos x Projetos'!$B18),"S","")),"")</f>
        <v/>
      </c>
      <c r="P18" s="20" t="str">
        <f>IFERROR(IF(VLOOKUP(P$10,'Quadro Geral'!$D$10:$H$30,3,FALSE)='Matriz Objetivos x Projetos'!$B18,"P",IF(OR(VLOOKUP('Matriz Objetivos x Projetos'!P$10,'Quadro Geral'!$D$10:$H$30,4,FALSE)='Matriz Objetivos x Projetos'!$B18,VLOOKUP('Matriz Objetivos x Projetos'!P$10,'Quadro Geral'!$D$10:$H$23,5,FALSE)='Matriz Objetivos x Projetos'!$B18),"S","")),"")</f>
        <v/>
      </c>
      <c r="Q18" s="20" t="str">
        <f>IFERROR(IF(VLOOKUP(Q$10,'Quadro Geral'!$D$10:$H$30,3,FALSE)='Matriz Objetivos x Projetos'!$B18,"P",IF(OR(VLOOKUP('Matriz Objetivos x Projetos'!Q$10,'Quadro Geral'!$D$10:$H$30,4,FALSE)='Matriz Objetivos x Projetos'!$B18,VLOOKUP('Matriz Objetivos x Projetos'!Q$10,'Quadro Geral'!$D$10:$H$23,5,FALSE)='Matriz Objetivos x Projetos'!$B18),"S","")),"")</f>
        <v/>
      </c>
      <c r="R18" s="20" t="str">
        <f>IFERROR(IF(VLOOKUP(R$10,'Quadro Geral'!$D$10:$H$30,3,FALSE)='Matriz Objetivos x Projetos'!$B18,"P",IF(OR(VLOOKUP('Matriz Objetivos x Projetos'!R$10,'Quadro Geral'!$D$10:$H$30,4,FALSE)='Matriz Objetivos x Projetos'!$B18,VLOOKUP('Matriz Objetivos x Projetos'!R$10,'Quadro Geral'!$D$10:$H$23,5,FALSE)='Matriz Objetivos x Projetos'!$B18),"S","")),"")</f>
        <v/>
      </c>
      <c r="S18" s="20" t="str">
        <f>IFERROR(IF(VLOOKUP(S$10,'Quadro Geral'!$D$10:$H$30,3,FALSE)='Matriz Objetivos x Projetos'!$B18,"P",IF(OR(VLOOKUP('Matriz Objetivos x Projetos'!S$10,'Quadro Geral'!$D$10:$H$30,4,FALSE)='Matriz Objetivos x Projetos'!$B18,VLOOKUP('Matriz Objetivos x Projetos'!S$10,'Quadro Geral'!$D$10:$H$23,5,FALSE)='Matriz Objetivos x Projetos'!$B18),"S","")),"")</f>
        <v/>
      </c>
      <c r="T18" s="20" t="str">
        <f>IFERROR(IF(VLOOKUP(T$10,'Quadro Geral'!$D$10:$H$30,3,FALSE)='Matriz Objetivos x Projetos'!$B18,"P",IF(OR(VLOOKUP('Matriz Objetivos x Projetos'!T$10,'Quadro Geral'!$D$10:$H$30,4,FALSE)='Matriz Objetivos x Projetos'!$B18,VLOOKUP('Matriz Objetivos x Projetos'!T$10,'Quadro Geral'!$D$10:$H$23,5,FALSE)='Matriz Objetivos x Projetos'!$B18),"S","")),"")</f>
        <v/>
      </c>
      <c r="U18" s="20" t="str">
        <f>IFERROR(IF(VLOOKUP(U$10,'Quadro Geral'!$D$10:$H$30,3,FALSE)='Matriz Objetivos x Projetos'!$B18,"P",IF(OR(VLOOKUP('Matriz Objetivos x Projetos'!U$10,'Quadro Geral'!$D$10:$H$30,4,FALSE)='Matriz Objetivos x Projetos'!$B18,VLOOKUP('Matriz Objetivos x Projetos'!U$10,'Quadro Geral'!$D$10:$H$23,5,FALSE)='Matriz Objetivos x Projetos'!$B18),"S","")),"")</f>
        <v/>
      </c>
      <c r="V18" s="20" t="str">
        <f>IFERROR(IF(VLOOKUP(V$10,'Quadro Geral'!$D$10:$H$30,3,FALSE)='Matriz Objetivos x Projetos'!$B18,"P",IF(OR(VLOOKUP('Matriz Objetivos x Projetos'!V$10,'Quadro Geral'!$D$10:$H$30,4,FALSE)='Matriz Objetivos x Projetos'!$B18,VLOOKUP('Matriz Objetivos x Projetos'!V$10,'Quadro Geral'!$D$10:$H$23,5,FALSE)='Matriz Objetivos x Projetos'!$B18),"S","")),"")</f>
        <v/>
      </c>
      <c r="W18" s="20" t="str">
        <f>IFERROR(IF(VLOOKUP(W$10,'Quadro Geral'!$D$10:$H$30,3,FALSE)='Matriz Objetivos x Projetos'!$B18,"P",IF(OR(VLOOKUP('Matriz Objetivos x Projetos'!W$10,'Quadro Geral'!$D$10:$H$30,4,FALSE)='Matriz Objetivos x Projetos'!$B18,VLOOKUP('Matriz Objetivos x Projetos'!W$10,'Quadro Geral'!$D$10:$H$23,5,FALSE)='Matriz Objetivos x Projetos'!$B18),"S","")),"")</f>
        <v/>
      </c>
      <c r="X18" s="17">
        <f t="shared" si="0"/>
        <v>0</v>
      </c>
      <c r="Y18" s="16" t="str">
        <f t="shared" si="1"/>
        <v>Processos Internos</v>
      </c>
    </row>
    <row r="19" spans="1:25" ht="45" customHeight="1" x14ac:dyDescent="0.2">
      <c r="A19" s="270"/>
      <c r="B19" s="71" t="s">
        <v>105</v>
      </c>
      <c r="C19" s="20" t="str">
        <f>IFERROR(IF(VLOOKUP(C$10,'Quadro Geral'!$D$10:$H$30,3,FALSE)='Matriz Objetivos x Projetos'!$B19,"P",IF(OR(VLOOKUP('Matriz Objetivos x Projetos'!C$10,'Quadro Geral'!$D$10:$H$30,4,FALSE)='Matriz Objetivos x Projetos'!$B19,VLOOKUP('Matriz Objetivos x Projetos'!C$10,'Quadro Geral'!$D$10:$H$23,5,FALSE)='Matriz Objetivos x Projetos'!$B19),"S","")),"")</f>
        <v/>
      </c>
      <c r="D19" s="20" t="str">
        <f>IFERROR(IF(VLOOKUP(D$10,'Quadro Geral'!$D$10:$H$30,3,FALSE)='Matriz Objetivos x Projetos'!$B19,"P",IF(OR(VLOOKUP('Matriz Objetivos x Projetos'!D$10,'Quadro Geral'!$D$10:$H$30,4,FALSE)='Matriz Objetivos x Projetos'!$B19,VLOOKUP('Matriz Objetivos x Projetos'!D$10,'Quadro Geral'!$D$10:$H$23,5,FALSE)='Matriz Objetivos x Projetos'!$B19),"S","")),"")</f>
        <v/>
      </c>
      <c r="E19" s="20" t="str">
        <f>IFERROR(IF(VLOOKUP(E$10,'Quadro Geral'!$D$10:$H$30,3,FALSE)='Matriz Objetivos x Projetos'!$B19,"P",IF(OR(VLOOKUP('Matriz Objetivos x Projetos'!E$10,'Quadro Geral'!$D$10:$H$30,4,FALSE)='Matriz Objetivos x Projetos'!$B19,VLOOKUP('Matriz Objetivos x Projetos'!E$10,'Quadro Geral'!$D$10:$H$23,5,FALSE)='Matriz Objetivos x Projetos'!$B19),"S","")),"")</f>
        <v/>
      </c>
      <c r="F19" s="20" t="str">
        <f>IFERROR(IF(VLOOKUP(F$10,'Quadro Geral'!$D$10:$H$30,3,FALSE)='Matriz Objetivos x Projetos'!$B19,"P",IF(OR(VLOOKUP('Matriz Objetivos x Projetos'!F$10,'Quadro Geral'!$D$10:$H$30,4,FALSE)='Matriz Objetivos x Projetos'!$B19,VLOOKUP('Matriz Objetivos x Projetos'!F$10,'Quadro Geral'!$D$10:$H$23,5,FALSE)='Matriz Objetivos x Projetos'!$B19),"S","")),"")</f>
        <v/>
      </c>
      <c r="G19" s="20" t="str">
        <f>IFERROR(IF(VLOOKUP(G$10,'Quadro Geral'!$D$10:$H$30,3,FALSE)='Matriz Objetivos x Projetos'!$B19,"P",IF(OR(VLOOKUP('Matriz Objetivos x Projetos'!G$10,'Quadro Geral'!$D$10:$H$30,4,FALSE)='Matriz Objetivos x Projetos'!$B19,VLOOKUP('Matriz Objetivos x Projetos'!G$10,'Quadro Geral'!$D$10:$H$23,5,FALSE)='Matriz Objetivos x Projetos'!$B19),"S","")),"")</f>
        <v/>
      </c>
      <c r="H19" s="20" t="str">
        <f>IFERROR(IF(VLOOKUP(H$10,'Quadro Geral'!$D$10:$H$30,3,FALSE)='Matriz Objetivos x Projetos'!$B19,"P",IF(OR(VLOOKUP('Matriz Objetivos x Projetos'!H$10,'Quadro Geral'!$D$10:$H$30,4,FALSE)='Matriz Objetivos x Projetos'!$B19,VLOOKUP('Matriz Objetivos x Projetos'!H$10,'Quadro Geral'!$D$10:$H$23,5,FALSE)='Matriz Objetivos x Projetos'!$B19),"S","")),"")</f>
        <v/>
      </c>
      <c r="I19" s="20" t="str">
        <f>IFERROR(IF(VLOOKUP(I$10,'Quadro Geral'!$D$10:$H$30,3,FALSE)='Matriz Objetivos x Projetos'!$B19,"P",IF(OR(VLOOKUP('Matriz Objetivos x Projetos'!I$10,'Quadro Geral'!$D$10:$H$30,4,FALSE)='Matriz Objetivos x Projetos'!$B19,VLOOKUP('Matriz Objetivos x Projetos'!I$10,'Quadro Geral'!$D$10:$H$23,5,FALSE)='Matriz Objetivos x Projetos'!$B19),"S","")),"")</f>
        <v/>
      </c>
      <c r="J19" s="20" t="str">
        <f>IFERROR(IF(VLOOKUP(J$10,'Quadro Geral'!$D$10:$H$30,3,FALSE)='Matriz Objetivos x Projetos'!$B19,"P",IF(OR(VLOOKUP('Matriz Objetivos x Projetos'!J$10,'Quadro Geral'!$D$10:$H$30,4,FALSE)='Matriz Objetivos x Projetos'!$B19,VLOOKUP('Matriz Objetivos x Projetos'!J$10,'Quadro Geral'!$D$10:$H$23,5,FALSE)='Matriz Objetivos x Projetos'!$B19),"S","")),"")</f>
        <v/>
      </c>
      <c r="K19" s="20" t="str">
        <f>IFERROR(IF(VLOOKUP(K$10,'Quadro Geral'!$D$10:$H$30,3,FALSE)='Matriz Objetivos x Projetos'!$B19,"P",IF(OR(VLOOKUP('Matriz Objetivos x Projetos'!K$10,'Quadro Geral'!$D$10:$H$30,4,FALSE)='Matriz Objetivos x Projetos'!$B19,VLOOKUP('Matriz Objetivos x Projetos'!K$10,'Quadro Geral'!$D$10:$H$23,5,FALSE)='Matriz Objetivos x Projetos'!$B19),"S","")),"")</f>
        <v/>
      </c>
      <c r="L19" s="20" t="str">
        <f>IFERROR(IF(VLOOKUP(L$10,'Quadro Geral'!$D$10:$H$30,3,FALSE)='Matriz Objetivos x Projetos'!$B19,"P",IF(OR(VLOOKUP('Matriz Objetivos x Projetos'!L$10,'Quadro Geral'!$D$10:$H$30,4,FALSE)='Matriz Objetivos x Projetos'!$B19,VLOOKUP('Matriz Objetivos x Projetos'!L$10,'Quadro Geral'!$D$10:$H$23,5,FALSE)='Matriz Objetivos x Projetos'!$B19),"S","")),"")</f>
        <v/>
      </c>
      <c r="M19" s="20" t="str">
        <f>IFERROR(IF(VLOOKUP(M$10,'Quadro Geral'!$D$10:$H$30,3,FALSE)='Matriz Objetivos x Projetos'!$B19,"P",IF(OR(VLOOKUP('Matriz Objetivos x Projetos'!M$10,'Quadro Geral'!$D$10:$H$30,4,FALSE)='Matriz Objetivos x Projetos'!$B19,VLOOKUP('Matriz Objetivos x Projetos'!M$10,'Quadro Geral'!$D$10:$H$23,5,FALSE)='Matriz Objetivos x Projetos'!$B19),"S","")),"")</f>
        <v/>
      </c>
      <c r="N19" s="20" t="str">
        <f>IFERROR(IF(VLOOKUP(N$10,'Quadro Geral'!$D$10:$H$30,3,FALSE)='Matriz Objetivos x Projetos'!$B19,"P",IF(OR(VLOOKUP('Matriz Objetivos x Projetos'!N$10,'Quadro Geral'!$D$10:$H$30,4,FALSE)='Matriz Objetivos x Projetos'!$B19,VLOOKUP('Matriz Objetivos x Projetos'!N$10,'Quadro Geral'!$D$10:$H$23,5,FALSE)='Matriz Objetivos x Projetos'!$B19),"S","")),"")</f>
        <v/>
      </c>
      <c r="O19" s="20" t="str">
        <f>IFERROR(IF(VLOOKUP(O$10,'Quadro Geral'!$D$10:$H$30,3,FALSE)='Matriz Objetivos x Projetos'!$B19,"P",IF(OR(VLOOKUP('Matriz Objetivos x Projetos'!O$10,'Quadro Geral'!$D$10:$H$30,4,FALSE)='Matriz Objetivos x Projetos'!$B19,VLOOKUP('Matriz Objetivos x Projetos'!O$10,'Quadro Geral'!$D$10:$H$23,5,FALSE)='Matriz Objetivos x Projetos'!$B19),"S","")),"")</f>
        <v/>
      </c>
      <c r="P19" s="20" t="str">
        <f>IFERROR(IF(VLOOKUP(P$10,'Quadro Geral'!$D$10:$H$30,3,FALSE)='Matriz Objetivos x Projetos'!$B19,"P",IF(OR(VLOOKUP('Matriz Objetivos x Projetos'!P$10,'Quadro Geral'!$D$10:$H$30,4,FALSE)='Matriz Objetivos x Projetos'!$B19,VLOOKUP('Matriz Objetivos x Projetos'!P$10,'Quadro Geral'!$D$10:$H$23,5,FALSE)='Matriz Objetivos x Projetos'!$B19),"S","")),"")</f>
        <v/>
      </c>
      <c r="Q19" s="20" t="str">
        <f>IFERROR(IF(VLOOKUP(Q$10,'Quadro Geral'!$D$10:$H$30,3,FALSE)='Matriz Objetivos x Projetos'!$B19,"P",IF(OR(VLOOKUP('Matriz Objetivos x Projetos'!Q$10,'Quadro Geral'!$D$10:$H$30,4,FALSE)='Matriz Objetivos x Projetos'!$B19,VLOOKUP('Matriz Objetivos x Projetos'!Q$10,'Quadro Geral'!$D$10:$H$23,5,FALSE)='Matriz Objetivos x Projetos'!$B19),"S","")),"")</f>
        <v/>
      </c>
      <c r="R19" s="20" t="str">
        <f>IFERROR(IF(VLOOKUP(R$10,'Quadro Geral'!$D$10:$H$30,3,FALSE)='Matriz Objetivos x Projetos'!$B19,"P",IF(OR(VLOOKUP('Matriz Objetivos x Projetos'!R$10,'Quadro Geral'!$D$10:$H$30,4,FALSE)='Matriz Objetivos x Projetos'!$B19,VLOOKUP('Matriz Objetivos x Projetos'!R$10,'Quadro Geral'!$D$10:$H$23,5,FALSE)='Matriz Objetivos x Projetos'!$B19),"S","")),"")</f>
        <v/>
      </c>
      <c r="S19" s="20" t="str">
        <f>IFERROR(IF(VLOOKUP(S$10,'Quadro Geral'!$D$10:$H$30,3,FALSE)='Matriz Objetivos x Projetos'!$B19,"P",IF(OR(VLOOKUP('Matriz Objetivos x Projetos'!S$10,'Quadro Geral'!$D$10:$H$30,4,FALSE)='Matriz Objetivos x Projetos'!$B19,VLOOKUP('Matriz Objetivos x Projetos'!S$10,'Quadro Geral'!$D$10:$H$23,5,FALSE)='Matriz Objetivos x Projetos'!$B19),"S","")),"")</f>
        <v/>
      </c>
      <c r="T19" s="20" t="str">
        <f>IFERROR(IF(VLOOKUP(T$10,'Quadro Geral'!$D$10:$H$30,3,FALSE)='Matriz Objetivos x Projetos'!$B19,"P",IF(OR(VLOOKUP('Matriz Objetivos x Projetos'!T$10,'Quadro Geral'!$D$10:$H$30,4,FALSE)='Matriz Objetivos x Projetos'!$B19,VLOOKUP('Matriz Objetivos x Projetos'!T$10,'Quadro Geral'!$D$10:$H$23,5,FALSE)='Matriz Objetivos x Projetos'!$B19),"S","")),"")</f>
        <v/>
      </c>
      <c r="U19" s="20" t="str">
        <f>IFERROR(IF(VLOOKUP(U$10,'Quadro Geral'!$D$10:$H$30,3,FALSE)='Matriz Objetivos x Projetos'!$B19,"P",IF(OR(VLOOKUP('Matriz Objetivos x Projetos'!U$10,'Quadro Geral'!$D$10:$H$30,4,FALSE)='Matriz Objetivos x Projetos'!$B19,VLOOKUP('Matriz Objetivos x Projetos'!U$10,'Quadro Geral'!$D$10:$H$23,5,FALSE)='Matriz Objetivos x Projetos'!$B19),"S","")),"")</f>
        <v/>
      </c>
      <c r="V19" s="20" t="str">
        <f>IFERROR(IF(VLOOKUP(V$10,'Quadro Geral'!$D$10:$H$30,3,FALSE)='Matriz Objetivos x Projetos'!$B19,"P",IF(OR(VLOOKUP('Matriz Objetivos x Projetos'!V$10,'Quadro Geral'!$D$10:$H$30,4,FALSE)='Matriz Objetivos x Projetos'!$B19,VLOOKUP('Matriz Objetivos x Projetos'!V$10,'Quadro Geral'!$D$10:$H$23,5,FALSE)='Matriz Objetivos x Projetos'!$B19),"S","")),"")</f>
        <v/>
      </c>
      <c r="W19" s="20" t="str">
        <f>IFERROR(IF(VLOOKUP(W$10,'Quadro Geral'!$D$10:$H$30,3,FALSE)='Matriz Objetivos x Projetos'!$B19,"P",IF(OR(VLOOKUP('Matriz Objetivos x Projetos'!W$10,'Quadro Geral'!$D$10:$H$30,4,FALSE)='Matriz Objetivos x Projetos'!$B19,VLOOKUP('Matriz Objetivos x Projetos'!W$10,'Quadro Geral'!$D$10:$H$23,5,FALSE)='Matriz Objetivos x Projetos'!$B19),"S","")),"")</f>
        <v/>
      </c>
      <c r="X19" s="17">
        <f t="shared" si="0"/>
        <v>0</v>
      </c>
      <c r="Y19" s="16" t="str">
        <f t="shared" si="1"/>
        <v>Processos Internos</v>
      </c>
    </row>
    <row r="20" spans="1:25" ht="45" customHeight="1" x14ac:dyDescent="0.2">
      <c r="A20" s="270"/>
      <c r="B20" s="71" t="s">
        <v>74</v>
      </c>
      <c r="C20" s="20" t="str">
        <f>IFERROR(IF(VLOOKUP(C$10,'Quadro Geral'!$D$10:$H$30,3,FALSE)='Matriz Objetivos x Projetos'!$B20,"P",IF(OR(VLOOKUP('Matriz Objetivos x Projetos'!C$10,'Quadro Geral'!$D$10:$H$30,4,FALSE)='Matriz Objetivos x Projetos'!$B20,VLOOKUP('Matriz Objetivos x Projetos'!C$10,'Quadro Geral'!$D$10:$H$23,5,FALSE)='Matriz Objetivos x Projetos'!$B20),"S","")),"")</f>
        <v/>
      </c>
      <c r="D20" s="20" t="str">
        <f>IFERROR(IF(VLOOKUP(D$10,'Quadro Geral'!$D$10:$H$30,3,FALSE)='Matriz Objetivos x Projetos'!$B20,"P",IF(OR(VLOOKUP('Matriz Objetivos x Projetos'!D$10,'Quadro Geral'!$D$10:$H$30,4,FALSE)='Matriz Objetivos x Projetos'!$B20,VLOOKUP('Matriz Objetivos x Projetos'!D$10,'Quadro Geral'!$D$10:$H$23,5,FALSE)='Matriz Objetivos x Projetos'!$B20),"S","")),"")</f>
        <v/>
      </c>
      <c r="E20" s="20" t="str">
        <f>IFERROR(IF(VLOOKUP(E$10,'Quadro Geral'!$D$10:$H$30,3,FALSE)='Matriz Objetivos x Projetos'!$B20,"P",IF(OR(VLOOKUP('Matriz Objetivos x Projetos'!E$10,'Quadro Geral'!$D$10:$H$30,4,FALSE)='Matriz Objetivos x Projetos'!$B20,VLOOKUP('Matriz Objetivos x Projetos'!E$10,'Quadro Geral'!$D$10:$H$23,5,FALSE)='Matriz Objetivos x Projetos'!$B20),"S","")),"")</f>
        <v/>
      </c>
      <c r="F20" s="20" t="str">
        <f>IFERROR(IF(VLOOKUP(F$10,'Quadro Geral'!$D$10:$H$30,3,FALSE)='Matriz Objetivos x Projetos'!$B20,"P",IF(OR(VLOOKUP('Matriz Objetivos x Projetos'!F$10,'Quadro Geral'!$D$10:$H$30,4,FALSE)='Matriz Objetivos x Projetos'!$B20,VLOOKUP('Matriz Objetivos x Projetos'!F$10,'Quadro Geral'!$D$10:$H$23,5,FALSE)='Matriz Objetivos x Projetos'!$B20),"S","")),"")</f>
        <v/>
      </c>
      <c r="G20" s="20" t="str">
        <f>IFERROR(IF(VLOOKUP(G$10,'Quadro Geral'!$D$10:$H$30,3,FALSE)='Matriz Objetivos x Projetos'!$B20,"P",IF(OR(VLOOKUP('Matriz Objetivos x Projetos'!G$10,'Quadro Geral'!$D$10:$H$30,4,FALSE)='Matriz Objetivos x Projetos'!$B20,VLOOKUP('Matriz Objetivos x Projetos'!G$10,'Quadro Geral'!$D$10:$H$23,5,FALSE)='Matriz Objetivos x Projetos'!$B20),"S","")),"")</f>
        <v/>
      </c>
      <c r="H20" s="20" t="str">
        <f>IFERROR(IF(VLOOKUP(H$10,'Quadro Geral'!$D$10:$H$30,3,FALSE)='Matriz Objetivos x Projetos'!$B20,"P",IF(OR(VLOOKUP('Matriz Objetivos x Projetos'!H$10,'Quadro Geral'!$D$10:$H$30,4,FALSE)='Matriz Objetivos x Projetos'!$B20,VLOOKUP('Matriz Objetivos x Projetos'!H$10,'Quadro Geral'!$D$10:$H$23,5,FALSE)='Matriz Objetivos x Projetos'!$B20),"S","")),"")</f>
        <v/>
      </c>
      <c r="I20" s="20" t="str">
        <f>IFERROR(IF(VLOOKUP(I$10,'Quadro Geral'!$D$10:$H$30,3,FALSE)='Matriz Objetivos x Projetos'!$B20,"P",IF(OR(VLOOKUP('Matriz Objetivos x Projetos'!I$10,'Quadro Geral'!$D$10:$H$30,4,FALSE)='Matriz Objetivos x Projetos'!$B20,VLOOKUP('Matriz Objetivos x Projetos'!I$10,'Quadro Geral'!$D$10:$H$23,5,FALSE)='Matriz Objetivos x Projetos'!$B20),"S","")),"")</f>
        <v/>
      </c>
      <c r="J20" s="20" t="str">
        <f>IFERROR(IF(VLOOKUP(J$10,'Quadro Geral'!$D$10:$H$30,3,FALSE)='Matriz Objetivos x Projetos'!$B20,"P",IF(OR(VLOOKUP('Matriz Objetivos x Projetos'!J$10,'Quadro Geral'!$D$10:$H$30,4,FALSE)='Matriz Objetivos x Projetos'!$B20,VLOOKUP('Matriz Objetivos x Projetos'!J$10,'Quadro Geral'!$D$10:$H$23,5,FALSE)='Matriz Objetivos x Projetos'!$B20),"S","")),"")</f>
        <v/>
      </c>
      <c r="K20" s="20" t="str">
        <f>IFERROR(IF(VLOOKUP(K$10,'Quadro Geral'!$D$10:$H$30,3,FALSE)='Matriz Objetivos x Projetos'!$B20,"P",IF(OR(VLOOKUP('Matriz Objetivos x Projetos'!K$10,'Quadro Geral'!$D$10:$H$30,4,FALSE)='Matriz Objetivos x Projetos'!$B20,VLOOKUP('Matriz Objetivos x Projetos'!K$10,'Quadro Geral'!$D$10:$H$23,5,FALSE)='Matriz Objetivos x Projetos'!$B20),"S","")),"")</f>
        <v/>
      </c>
      <c r="L20" s="20" t="str">
        <f>IFERROR(IF(VLOOKUP(L$10,'Quadro Geral'!$D$10:$H$30,3,FALSE)='Matriz Objetivos x Projetos'!$B20,"P",IF(OR(VLOOKUP('Matriz Objetivos x Projetos'!L$10,'Quadro Geral'!$D$10:$H$30,4,FALSE)='Matriz Objetivos x Projetos'!$B20,VLOOKUP('Matriz Objetivos x Projetos'!L$10,'Quadro Geral'!$D$10:$H$23,5,FALSE)='Matriz Objetivos x Projetos'!$B20),"S","")),"")</f>
        <v/>
      </c>
      <c r="M20" s="20" t="str">
        <f>IFERROR(IF(VLOOKUP(M$10,'Quadro Geral'!$D$10:$H$30,3,FALSE)='Matriz Objetivos x Projetos'!$B20,"P",IF(OR(VLOOKUP('Matriz Objetivos x Projetos'!M$10,'Quadro Geral'!$D$10:$H$30,4,FALSE)='Matriz Objetivos x Projetos'!$B20,VLOOKUP('Matriz Objetivos x Projetos'!M$10,'Quadro Geral'!$D$10:$H$23,5,FALSE)='Matriz Objetivos x Projetos'!$B20),"S","")),"")</f>
        <v/>
      </c>
      <c r="N20" s="20" t="str">
        <f>IFERROR(IF(VLOOKUP(N$10,'Quadro Geral'!$D$10:$H$30,3,FALSE)='Matriz Objetivos x Projetos'!$B20,"P",IF(OR(VLOOKUP('Matriz Objetivos x Projetos'!N$10,'Quadro Geral'!$D$10:$H$30,4,FALSE)='Matriz Objetivos x Projetos'!$B20,VLOOKUP('Matriz Objetivos x Projetos'!N$10,'Quadro Geral'!$D$10:$H$23,5,FALSE)='Matriz Objetivos x Projetos'!$B20),"S","")),"")</f>
        <v/>
      </c>
      <c r="O20" s="20" t="str">
        <f>IFERROR(IF(VLOOKUP(O$10,'Quadro Geral'!$D$10:$H$30,3,FALSE)='Matriz Objetivos x Projetos'!$B20,"P",IF(OR(VLOOKUP('Matriz Objetivos x Projetos'!O$10,'Quadro Geral'!$D$10:$H$30,4,FALSE)='Matriz Objetivos x Projetos'!$B20,VLOOKUP('Matriz Objetivos x Projetos'!O$10,'Quadro Geral'!$D$10:$H$23,5,FALSE)='Matriz Objetivos x Projetos'!$B20),"S","")),"")</f>
        <v/>
      </c>
      <c r="P20" s="20" t="str">
        <f>IFERROR(IF(VLOOKUP(P$10,'Quadro Geral'!$D$10:$H$30,3,FALSE)='Matriz Objetivos x Projetos'!$B20,"P",IF(OR(VLOOKUP('Matriz Objetivos x Projetos'!P$10,'Quadro Geral'!$D$10:$H$30,4,FALSE)='Matriz Objetivos x Projetos'!$B20,VLOOKUP('Matriz Objetivos x Projetos'!P$10,'Quadro Geral'!$D$10:$H$23,5,FALSE)='Matriz Objetivos x Projetos'!$B20),"S","")),"")</f>
        <v/>
      </c>
      <c r="Q20" s="20" t="str">
        <f>IFERROR(IF(VLOOKUP(Q$10,'Quadro Geral'!$D$10:$H$30,3,FALSE)='Matriz Objetivos x Projetos'!$B20,"P",IF(OR(VLOOKUP('Matriz Objetivos x Projetos'!Q$10,'Quadro Geral'!$D$10:$H$30,4,FALSE)='Matriz Objetivos x Projetos'!$B20,VLOOKUP('Matriz Objetivos x Projetos'!Q$10,'Quadro Geral'!$D$10:$H$23,5,FALSE)='Matriz Objetivos x Projetos'!$B20),"S","")),"")</f>
        <v/>
      </c>
      <c r="R20" s="20" t="str">
        <f>IFERROR(IF(VLOOKUP(R$10,'Quadro Geral'!$D$10:$H$30,3,FALSE)='Matriz Objetivos x Projetos'!$B20,"P",IF(OR(VLOOKUP('Matriz Objetivos x Projetos'!R$10,'Quadro Geral'!$D$10:$H$30,4,FALSE)='Matriz Objetivos x Projetos'!$B20,VLOOKUP('Matriz Objetivos x Projetos'!R$10,'Quadro Geral'!$D$10:$H$23,5,FALSE)='Matriz Objetivos x Projetos'!$B20),"S","")),"")</f>
        <v/>
      </c>
      <c r="S20" s="20" t="str">
        <f>IFERROR(IF(VLOOKUP(S$10,'Quadro Geral'!$D$10:$H$30,3,FALSE)='Matriz Objetivos x Projetos'!$B20,"P",IF(OR(VLOOKUP('Matriz Objetivos x Projetos'!S$10,'Quadro Geral'!$D$10:$H$30,4,FALSE)='Matriz Objetivos x Projetos'!$B20,VLOOKUP('Matriz Objetivos x Projetos'!S$10,'Quadro Geral'!$D$10:$H$23,5,FALSE)='Matriz Objetivos x Projetos'!$B20),"S","")),"")</f>
        <v/>
      </c>
      <c r="T20" s="20" t="str">
        <f>IFERROR(IF(VLOOKUP(T$10,'Quadro Geral'!$D$10:$H$30,3,FALSE)='Matriz Objetivos x Projetos'!$B20,"P",IF(OR(VLOOKUP('Matriz Objetivos x Projetos'!T$10,'Quadro Geral'!$D$10:$H$30,4,FALSE)='Matriz Objetivos x Projetos'!$B20,VLOOKUP('Matriz Objetivos x Projetos'!T$10,'Quadro Geral'!$D$10:$H$23,5,FALSE)='Matriz Objetivos x Projetos'!$B20),"S","")),"")</f>
        <v/>
      </c>
      <c r="U20" s="20" t="str">
        <f>IFERROR(IF(VLOOKUP(U$10,'Quadro Geral'!$D$10:$H$30,3,FALSE)='Matriz Objetivos x Projetos'!$B20,"P",IF(OR(VLOOKUP('Matriz Objetivos x Projetos'!U$10,'Quadro Geral'!$D$10:$H$30,4,FALSE)='Matriz Objetivos x Projetos'!$B20,VLOOKUP('Matriz Objetivos x Projetos'!U$10,'Quadro Geral'!$D$10:$H$23,5,FALSE)='Matriz Objetivos x Projetos'!$B20),"S","")),"")</f>
        <v/>
      </c>
      <c r="V20" s="20" t="str">
        <f>IFERROR(IF(VLOOKUP(V$10,'Quadro Geral'!$D$10:$H$30,3,FALSE)='Matriz Objetivos x Projetos'!$B20,"P",IF(OR(VLOOKUP('Matriz Objetivos x Projetos'!V$10,'Quadro Geral'!$D$10:$H$30,4,FALSE)='Matriz Objetivos x Projetos'!$B20,VLOOKUP('Matriz Objetivos x Projetos'!V$10,'Quadro Geral'!$D$10:$H$23,5,FALSE)='Matriz Objetivos x Projetos'!$B20),"S","")),"")</f>
        <v/>
      </c>
      <c r="W20" s="20" t="str">
        <f>IFERROR(IF(VLOOKUP(W$10,'Quadro Geral'!$D$10:$H$30,3,FALSE)='Matriz Objetivos x Projetos'!$B20,"P",IF(OR(VLOOKUP('Matriz Objetivos x Projetos'!W$10,'Quadro Geral'!$D$10:$H$30,4,FALSE)='Matriz Objetivos x Projetos'!$B20,VLOOKUP('Matriz Objetivos x Projetos'!W$10,'Quadro Geral'!$D$10:$H$23,5,FALSE)='Matriz Objetivos x Projetos'!$B20),"S","")),"")</f>
        <v/>
      </c>
      <c r="X20" s="17">
        <f t="shared" si="0"/>
        <v>0</v>
      </c>
      <c r="Y20" s="16" t="str">
        <f t="shared" si="1"/>
        <v>Processos Internos</v>
      </c>
    </row>
    <row r="21" spans="1:25" ht="45" customHeight="1" x14ac:dyDescent="0.2">
      <c r="A21" s="270"/>
      <c r="B21" s="71" t="s">
        <v>78</v>
      </c>
      <c r="C21" s="20" t="str">
        <f>IFERROR(IF(VLOOKUP(C$10,'Quadro Geral'!$D$10:$H$30,3,FALSE)='Matriz Objetivos x Projetos'!$B21,"P",IF(OR(VLOOKUP('Matriz Objetivos x Projetos'!C$10,'Quadro Geral'!$D$10:$H$30,4,FALSE)='Matriz Objetivos x Projetos'!$B21,VLOOKUP('Matriz Objetivos x Projetos'!C$10,'Quadro Geral'!$D$10:$H$23,5,FALSE)='Matriz Objetivos x Projetos'!$B21),"S","")),"")</f>
        <v>S</v>
      </c>
      <c r="D21" s="20" t="str">
        <f>IFERROR(IF(VLOOKUP(D$10,'Quadro Geral'!$D$10:$H$30,3,FALSE)='Matriz Objetivos x Projetos'!$B21,"P",IF(OR(VLOOKUP('Matriz Objetivos x Projetos'!D$10,'Quadro Geral'!$D$10:$H$30,4,FALSE)='Matriz Objetivos x Projetos'!$B21,VLOOKUP('Matriz Objetivos x Projetos'!D$10,'Quadro Geral'!$D$10:$H$23,5,FALSE)='Matriz Objetivos x Projetos'!$B21),"S","")),"")</f>
        <v/>
      </c>
      <c r="E21" s="20" t="str">
        <f>IFERROR(IF(VLOOKUP(E$10,'Quadro Geral'!$D$10:$H$30,3,FALSE)='Matriz Objetivos x Projetos'!$B21,"P",IF(OR(VLOOKUP('Matriz Objetivos x Projetos'!E$10,'Quadro Geral'!$D$10:$H$30,4,FALSE)='Matriz Objetivos x Projetos'!$B21,VLOOKUP('Matriz Objetivos x Projetos'!E$10,'Quadro Geral'!$D$10:$H$23,5,FALSE)='Matriz Objetivos x Projetos'!$B21),"S","")),"")</f>
        <v/>
      </c>
      <c r="F21" s="20" t="str">
        <f>IFERROR(IF(VLOOKUP(F$10,'Quadro Geral'!$D$10:$H$30,3,FALSE)='Matriz Objetivos x Projetos'!$B21,"P",IF(OR(VLOOKUP('Matriz Objetivos x Projetos'!F$10,'Quadro Geral'!$D$10:$H$30,4,FALSE)='Matriz Objetivos x Projetos'!$B21,VLOOKUP('Matriz Objetivos x Projetos'!F$10,'Quadro Geral'!$D$10:$H$23,5,FALSE)='Matriz Objetivos x Projetos'!$B21),"S","")),"")</f>
        <v/>
      </c>
      <c r="G21" s="20" t="str">
        <f>IFERROR(IF(VLOOKUP(G$10,'Quadro Geral'!$D$10:$H$30,3,FALSE)='Matriz Objetivos x Projetos'!$B21,"P",IF(OR(VLOOKUP('Matriz Objetivos x Projetos'!G$10,'Quadro Geral'!$D$10:$H$30,4,FALSE)='Matriz Objetivos x Projetos'!$B21,VLOOKUP('Matriz Objetivos x Projetos'!G$10,'Quadro Geral'!$D$10:$H$23,5,FALSE)='Matriz Objetivos x Projetos'!$B21),"S","")),"")</f>
        <v/>
      </c>
      <c r="H21" s="20" t="str">
        <f>IFERROR(IF(VLOOKUP(H$10,'Quadro Geral'!$D$10:$H$30,3,FALSE)='Matriz Objetivos x Projetos'!$B21,"P",IF(OR(VLOOKUP('Matriz Objetivos x Projetos'!H$10,'Quadro Geral'!$D$10:$H$30,4,FALSE)='Matriz Objetivos x Projetos'!$B21,VLOOKUP('Matriz Objetivos x Projetos'!H$10,'Quadro Geral'!$D$10:$H$23,5,FALSE)='Matriz Objetivos x Projetos'!$B21),"S","")),"")</f>
        <v/>
      </c>
      <c r="I21" s="20" t="str">
        <f>IFERROR(IF(VLOOKUP(I$10,'Quadro Geral'!$D$10:$H$30,3,FALSE)='Matriz Objetivos x Projetos'!$B21,"P",IF(OR(VLOOKUP('Matriz Objetivos x Projetos'!I$10,'Quadro Geral'!$D$10:$H$30,4,FALSE)='Matriz Objetivos x Projetos'!$B21,VLOOKUP('Matriz Objetivos x Projetos'!I$10,'Quadro Geral'!$D$10:$H$23,5,FALSE)='Matriz Objetivos x Projetos'!$B21),"S","")),"")</f>
        <v/>
      </c>
      <c r="J21" s="20" t="str">
        <f>IFERROR(IF(VLOOKUP(J$10,'Quadro Geral'!$D$10:$H$30,3,FALSE)='Matriz Objetivos x Projetos'!$B21,"P",IF(OR(VLOOKUP('Matriz Objetivos x Projetos'!J$10,'Quadro Geral'!$D$10:$H$30,4,FALSE)='Matriz Objetivos x Projetos'!$B21,VLOOKUP('Matriz Objetivos x Projetos'!J$10,'Quadro Geral'!$D$10:$H$23,5,FALSE)='Matriz Objetivos x Projetos'!$B21),"S","")),"")</f>
        <v/>
      </c>
      <c r="K21" s="20" t="str">
        <f>IFERROR(IF(VLOOKUP(K$10,'Quadro Geral'!$D$10:$H$30,3,FALSE)='Matriz Objetivos x Projetos'!$B21,"P",IF(OR(VLOOKUP('Matriz Objetivos x Projetos'!K$10,'Quadro Geral'!$D$10:$H$30,4,FALSE)='Matriz Objetivos x Projetos'!$B21,VLOOKUP('Matriz Objetivos x Projetos'!K$10,'Quadro Geral'!$D$10:$H$23,5,FALSE)='Matriz Objetivos x Projetos'!$B21),"S","")),"")</f>
        <v/>
      </c>
      <c r="L21" s="20" t="str">
        <f>IFERROR(IF(VLOOKUP(L$10,'Quadro Geral'!$D$10:$H$30,3,FALSE)='Matriz Objetivos x Projetos'!$B21,"P",IF(OR(VLOOKUP('Matriz Objetivos x Projetos'!L$10,'Quadro Geral'!$D$10:$H$30,4,FALSE)='Matriz Objetivos x Projetos'!$B21,VLOOKUP('Matriz Objetivos x Projetos'!L$10,'Quadro Geral'!$D$10:$H$23,5,FALSE)='Matriz Objetivos x Projetos'!$B21),"S","")),"")</f>
        <v/>
      </c>
      <c r="M21" s="20" t="str">
        <f>IFERROR(IF(VLOOKUP(M$10,'Quadro Geral'!$D$10:$H$30,3,FALSE)='Matriz Objetivos x Projetos'!$B21,"P",IF(OR(VLOOKUP('Matriz Objetivos x Projetos'!M$10,'Quadro Geral'!$D$10:$H$30,4,FALSE)='Matriz Objetivos x Projetos'!$B21,VLOOKUP('Matriz Objetivos x Projetos'!M$10,'Quadro Geral'!$D$10:$H$23,5,FALSE)='Matriz Objetivos x Projetos'!$B21),"S","")),"")</f>
        <v/>
      </c>
      <c r="N21" s="20" t="str">
        <f>IFERROR(IF(VLOOKUP(N$10,'Quadro Geral'!$D$10:$H$30,3,FALSE)='Matriz Objetivos x Projetos'!$B21,"P",IF(OR(VLOOKUP('Matriz Objetivos x Projetos'!N$10,'Quadro Geral'!$D$10:$H$30,4,FALSE)='Matriz Objetivos x Projetos'!$B21,VLOOKUP('Matriz Objetivos x Projetos'!N$10,'Quadro Geral'!$D$10:$H$23,5,FALSE)='Matriz Objetivos x Projetos'!$B21),"S","")),"")</f>
        <v/>
      </c>
      <c r="O21" s="20" t="str">
        <f>IFERROR(IF(VLOOKUP(O$10,'Quadro Geral'!$D$10:$H$30,3,FALSE)='Matriz Objetivos x Projetos'!$B21,"P",IF(OR(VLOOKUP('Matriz Objetivos x Projetos'!O$10,'Quadro Geral'!$D$10:$H$30,4,FALSE)='Matriz Objetivos x Projetos'!$B21,VLOOKUP('Matriz Objetivos x Projetos'!O$10,'Quadro Geral'!$D$10:$H$23,5,FALSE)='Matriz Objetivos x Projetos'!$B21),"S","")),"")</f>
        <v/>
      </c>
      <c r="P21" s="20" t="str">
        <f>IFERROR(IF(VLOOKUP(P$10,'Quadro Geral'!$D$10:$H$30,3,FALSE)='Matriz Objetivos x Projetos'!$B21,"P",IF(OR(VLOOKUP('Matriz Objetivos x Projetos'!P$10,'Quadro Geral'!$D$10:$H$30,4,FALSE)='Matriz Objetivos x Projetos'!$B21,VLOOKUP('Matriz Objetivos x Projetos'!P$10,'Quadro Geral'!$D$10:$H$23,5,FALSE)='Matriz Objetivos x Projetos'!$B21),"S","")),"")</f>
        <v/>
      </c>
      <c r="Q21" s="20" t="str">
        <f>IFERROR(IF(VLOOKUP(Q$10,'Quadro Geral'!$D$10:$H$30,3,FALSE)='Matriz Objetivos x Projetos'!$B21,"P",IF(OR(VLOOKUP('Matriz Objetivos x Projetos'!Q$10,'Quadro Geral'!$D$10:$H$30,4,FALSE)='Matriz Objetivos x Projetos'!$B21,VLOOKUP('Matriz Objetivos x Projetos'!Q$10,'Quadro Geral'!$D$10:$H$23,5,FALSE)='Matriz Objetivos x Projetos'!$B21),"S","")),"")</f>
        <v/>
      </c>
      <c r="R21" s="20" t="str">
        <f>IFERROR(IF(VLOOKUP(R$10,'Quadro Geral'!$D$10:$H$30,3,FALSE)='Matriz Objetivos x Projetos'!$B21,"P",IF(OR(VLOOKUP('Matriz Objetivos x Projetos'!R$10,'Quadro Geral'!$D$10:$H$30,4,FALSE)='Matriz Objetivos x Projetos'!$B21,VLOOKUP('Matriz Objetivos x Projetos'!R$10,'Quadro Geral'!$D$10:$H$23,5,FALSE)='Matriz Objetivos x Projetos'!$B21),"S","")),"")</f>
        <v/>
      </c>
      <c r="S21" s="20" t="str">
        <f>IFERROR(IF(VLOOKUP(S$10,'Quadro Geral'!$D$10:$H$30,3,FALSE)='Matriz Objetivos x Projetos'!$B21,"P",IF(OR(VLOOKUP('Matriz Objetivos x Projetos'!S$10,'Quadro Geral'!$D$10:$H$30,4,FALSE)='Matriz Objetivos x Projetos'!$B21,VLOOKUP('Matriz Objetivos x Projetos'!S$10,'Quadro Geral'!$D$10:$H$23,5,FALSE)='Matriz Objetivos x Projetos'!$B21),"S","")),"")</f>
        <v/>
      </c>
      <c r="T21" s="20" t="str">
        <f>IFERROR(IF(VLOOKUP(T$10,'Quadro Geral'!$D$10:$H$30,3,FALSE)='Matriz Objetivos x Projetos'!$B21,"P",IF(OR(VLOOKUP('Matriz Objetivos x Projetos'!T$10,'Quadro Geral'!$D$10:$H$30,4,FALSE)='Matriz Objetivos x Projetos'!$B21,VLOOKUP('Matriz Objetivos x Projetos'!T$10,'Quadro Geral'!$D$10:$H$23,5,FALSE)='Matriz Objetivos x Projetos'!$B21),"S","")),"")</f>
        <v/>
      </c>
      <c r="U21" s="20" t="str">
        <f>IFERROR(IF(VLOOKUP(U$10,'Quadro Geral'!$D$10:$H$30,3,FALSE)='Matriz Objetivos x Projetos'!$B21,"P",IF(OR(VLOOKUP('Matriz Objetivos x Projetos'!U$10,'Quadro Geral'!$D$10:$H$30,4,FALSE)='Matriz Objetivos x Projetos'!$B21,VLOOKUP('Matriz Objetivos x Projetos'!U$10,'Quadro Geral'!$D$10:$H$23,5,FALSE)='Matriz Objetivos x Projetos'!$B21),"S","")),"")</f>
        <v/>
      </c>
      <c r="V21" s="20" t="str">
        <f>IFERROR(IF(VLOOKUP(V$10,'Quadro Geral'!$D$10:$H$30,3,FALSE)='Matriz Objetivos x Projetos'!$B21,"P",IF(OR(VLOOKUP('Matriz Objetivos x Projetos'!V$10,'Quadro Geral'!$D$10:$H$30,4,FALSE)='Matriz Objetivos x Projetos'!$B21,VLOOKUP('Matriz Objetivos x Projetos'!V$10,'Quadro Geral'!$D$10:$H$23,5,FALSE)='Matriz Objetivos x Projetos'!$B21),"S","")),"")</f>
        <v/>
      </c>
      <c r="W21" s="20" t="str">
        <f>IFERROR(IF(VLOOKUP(W$10,'Quadro Geral'!$D$10:$H$30,3,FALSE)='Matriz Objetivos x Projetos'!$B21,"P",IF(OR(VLOOKUP('Matriz Objetivos x Projetos'!W$10,'Quadro Geral'!$D$10:$H$30,4,FALSE)='Matriz Objetivos x Projetos'!$B21,VLOOKUP('Matriz Objetivos x Projetos'!W$10,'Quadro Geral'!$D$10:$H$23,5,FALSE)='Matriz Objetivos x Projetos'!$B21),"S","")),"")</f>
        <v/>
      </c>
      <c r="X21" s="17">
        <f t="shared" si="0"/>
        <v>0</v>
      </c>
      <c r="Y21" s="16" t="str">
        <f t="shared" si="1"/>
        <v>Processos Internos</v>
      </c>
    </row>
    <row r="22" spans="1:25" s="18" customFormat="1" ht="45" customHeight="1" x14ac:dyDescent="0.2">
      <c r="A22" s="270"/>
      <c r="B22" s="71" t="s">
        <v>80</v>
      </c>
      <c r="C22" s="20" t="str">
        <f>IFERROR(IF(VLOOKUP(C$10,'Quadro Geral'!$D$10:$H$30,3,FALSE)='Matriz Objetivos x Projetos'!$B22,"P",IF(OR(VLOOKUP('Matriz Objetivos x Projetos'!C$10,'Quadro Geral'!$D$10:$H$30,4,FALSE)='Matriz Objetivos x Projetos'!$B22,VLOOKUP('Matriz Objetivos x Projetos'!C$10,'Quadro Geral'!$D$10:$H$23,5,FALSE)='Matriz Objetivos x Projetos'!$B22),"S","")),"")</f>
        <v/>
      </c>
      <c r="D22" s="20" t="str">
        <f>IFERROR(IF(VLOOKUP(D$10,'Quadro Geral'!$D$10:$H$30,3,FALSE)='Matriz Objetivos x Projetos'!$B22,"P",IF(OR(VLOOKUP('Matriz Objetivos x Projetos'!D$10,'Quadro Geral'!$D$10:$H$30,4,FALSE)='Matriz Objetivos x Projetos'!$B22,VLOOKUP('Matriz Objetivos x Projetos'!D$10,'Quadro Geral'!$D$10:$H$23,5,FALSE)='Matriz Objetivos x Projetos'!$B22),"S","")),"")</f>
        <v/>
      </c>
      <c r="E22" s="20" t="str">
        <f>IFERROR(IF(VLOOKUP(E$10,'Quadro Geral'!$D$10:$H$30,3,FALSE)='Matriz Objetivos x Projetos'!$B22,"P",IF(OR(VLOOKUP('Matriz Objetivos x Projetos'!E$10,'Quadro Geral'!$D$10:$H$30,4,FALSE)='Matriz Objetivos x Projetos'!$B22,VLOOKUP('Matriz Objetivos x Projetos'!E$10,'Quadro Geral'!$D$10:$H$23,5,FALSE)='Matriz Objetivos x Projetos'!$B22),"S","")),"")</f>
        <v/>
      </c>
      <c r="F22" s="20" t="str">
        <f>IFERROR(IF(VLOOKUP(F$10,'Quadro Geral'!$D$10:$H$30,3,FALSE)='Matriz Objetivos x Projetos'!$B22,"P",IF(OR(VLOOKUP('Matriz Objetivos x Projetos'!F$10,'Quadro Geral'!$D$10:$H$30,4,FALSE)='Matriz Objetivos x Projetos'!$B22,VLOOKUP('Matriz Objetivos x Projetos'!F$10,'Quadro Geral'!$D$10:$H$23,5,FALSE)='Matriz Objetivos x Projetos'!$B22),"S","")),"")</f>
        <v/>
      </c>
      <c r="G22" s="20" t="str">
        <f>IFERROR(IF(VLOOKUP(G$10,'Quadro Geral'!$D$10:$H$30,3,FALSE)='Matriz Objetivos x Projetos'!$B22,"P",IF(OR(VLOOKUP('Matriz Objetivos x Projetos'!G$10,'Quadro Geral'!$D$10:$H$30,4,FALSE)='Matriz Objetivos x Projetos'!$B22,VLOOKUP('Matriz Objetivos x Projetos'!G$10,'Quadro Geral'!$D$10:$H$23,5,FALSE)='Matriz Objetivos x Projetos'!$B22),"S","")),"")</f>
        <v/>
      </c>
      <c r="H22" s="20" t="str">
        <f>IFERROR(IF(VLOOKUP(H$10,'Quadro Geral'!$D$10:$H$30,3,FALSE)='Matriz Objetivos x Projetos'!$B22,"P",IF(OR(VLOOKUP('Matriz Objetivos x Projetos'!H$10,'Quadro Geral'!$D$10:$H$30,4,FALSE)='Matriz Objetivos x Projetos'!$B22,VLOOKUP('Matriz Objetivos x Projetos'!H$10,'Quadro Geral'!$D$10:$H$23,5,FALSE)='Matriz Objetivos x Projetos'!$B22),"S","")),"")</f>
        <v/>
      </c>
      <c r="I22" s="20" t="str">
        <f>IFERROR(IF(VLOOKUP(I$10,'Quadro Geral'!$D$10:$H$30,3,FALSE)='Matriz Objetivos x Projetos'!$B22,"P",IF(OR(VLOOKUP('Matriz Objetivos x Projetos'!I$10,'Quadro Geral'!$D$10:$H$30,4,FALSE)='Matriz Objetivos x Projetos'!$B22,VLOOKUP('Matriz Objetivos x Projetos'!I$10,'Quadro Geral'!$D$10:$H$23,5,FALSE)='Matriz Objetivos x Projetos'!$B22),"S","")),"")</f>
        <v/>
      </c>
      <c r="J22" s="20" t="str">
        <f>IFERROR(IF(VLOOKUP(J$10,'Quadro Geral'!$D$10:$H$30,3,FALSE)='Matriz Objetivos x Projetos'!$B22,"P",IF(OR(VLOOKUP('Matriz Objetivos x Projetos'!J$10,'Quadro Geral'!$D$10:$H$30,4,FALSE)='Matriz Objetivos x Projetos'!$B22,VLOOKUP('Matriz Objetivos x Projetos'!J$10,'Quadro Geral'!$D$10:$H$23,5,FALSE)='Matriz Objetivos x Projetos'!$B22),"S","")),"")</f>
        <v>P</v>
      </c>
      <c r="K22" s="20" t="str">
        <f>IFERROR(IF(VLOOKUP(K$10,'Quadro Geral'!$D$10:$H$30,3,FALSE)='Matriz Objetivos x Projetos'!$B22,"P",IF(OR(VLOOKUP('Matriz Objetivos x Projetos'!K$10,'Quadro Geral'!$D$10:$H$30,4,FALSE)='Matriz Objetivos x Projetos'!$B22,VLOOKUP('Matriz Objetivos x Projetos'!K$10,'Quadro Geral'!$D$10:$H$23,5,FALSE)='Matriz Objetivos x Projetos'!$B22),"S","")),"")</f>
        <v/>
      </c>
      <c r="L22" s="20" t="str">
        <f>IFERROR(IF(VLOOKUP(L$10,'Quadro Geral'!$D$10:$H$30,3,FALSE)='Matriz Objetivos x Projetos'!$B22,"P",IF(OR(VLOOKUP('Matriz Objetivos x Projetos'!L$10,'Quadro Geral'!$D$10:$H$30,4,FALSE)='Matriz Objetivos x Projetos'!$B22,VLOOKUP('Matriz Objetivos x Projetos'!L$10,'Quadro Geral'!$D$10:$H$23,5,FALSE)='Matriz Objetivos x Projetos'!$B22),"S","")),"")</f>
        <v/>
      </c>
      <c r="M22" s="20" t="str">
        <f>IFERROR(IF(VLOOKUP(M$10,'Quadro Geral'!$D$10:$H$30,3,FALSE)='Matriz Objetivos x Projetos'!$B22,"P",IF(OR(VLOOKUP('Matriz Objetivos x Projetos'!M$10,'Quadro Geral'!$D$10:$H$30,4,FALSE)='Matriz Objetivos x Projetos'!$B22,VLOOKUP('Matriz Objetivos x Projetos'!M$10,'Quadro Geral'!$D$10:$H$23,5,FALSE)='Matriz Objetivos x Projetos'!$B22),"S","")),"")</f>
        <v/>
      </c>
      <c r="N22" s="20" t="str">
        <f>IFERROR(IF(VLOOKUP(N$10,'Quadro Geral'!$D$10:$H$30,3,FALSE)='Matriz Objetivos x Projetos'!$B22,"P",IF(OR(VLOOKUP('Matriz Objetivos x Projetos'!N$10,'Quadro Geral'!$D$10:$H$30,4,FALSE)='Matriz Objetivos x Projetos'!$B22,VLOOKUP('Matriz Objetivos x Projetos'!N$10,'Quadro Geral'!$D$10:$H$23,5,FALSE)='Matriz Objetivos x Projetos'!$B22),"S","")),"")</f>
        <v/>
      </c>
      <c r="O22" s="20" t="str">
        <f>IFERROR(IF(VLOOKUP(O$10,'Quadro Geral'!$D$10:$H$30,3,FALSE)='Matriz Objetivos x Projetos'!$B22,"P",IF(OR(VLOOKUP('Matriz Objetivos x Projetos'!O$10,'Quadro Geral'!$D$10:$H$30,4,FALSE)='Matriz Objetivos x Projetos'!$B22,VLOOKUP('Matriz Objetivos x Projetos'!O$10,'Quadro Geral'!$D$10:$H$23,5,FALSE)='Matriz Objetivos x Projetos'!$B22),"S","")),"")</f>
        <v/>
      </c>
      <c r="P22" s="20" t="str">
        <f>IFERROR(IF(VLOOKUP(P$10,'Quadro Geral'!$D$10:$H$30,3,FALSE)='Matriz Objetivos x Projetos'!$B22,"P",IF(OR(VLOOKUP('Matriz Objetivos x Projetos'!P$10,'Quadro Geral'!$D$10:$H$30,4,FALSE)='Matriz Objetivos x Projetos'!$B22,VLOOKUP('Matriz Objetivos x Projetos'!P$10,'Quadro Geral'!$D$10:$H$23,5,FALSE)='Matriz Objetivos x Projetos'!$B22),"S","")),"")</f>
        <v/>
      </c>
      <c r="Q22" s="20" t="str">
        <f>IFERROR(IF(VLOOKUP(Q$10,'Quadro Geral'!$D$10:$H$30,3,FALSE)='Matriz Objetivos x Projetos'!$B22,"P",IF(OR(VLOOKUP('Matriz Objetivos x Projetos'!Q$10,'Quadro Geral'!$D$10:$H$30,4,FALSE)='Matriz Objetivos x Projetos'!$B22,VLOOKUP('Matriz Objetivos x Projetos'!Q$10,'Quadro Geral'!$D$10:$H$23,5,FALSE)='Matriz Objetivos x Projetos'!$B22),"S","")),"")</f>
        <v/>
      </c>
      <c r="R22" s="20" t="str">
        <f>IFERROR(IF(VLOOKUP(R$10,'Quadro Geral'!$D$10:$H$30,3,FALSE)='Matriz Objetivos x Projetos'!$B22,"P",IF(OR(VLOOKUP('Matriz Objetivos x Projetos'!R$10,'Quadro Geral'!$D$10:$H$30,4,FALSE)='Matriz Objetivos x Projetos'!$B22,VLOOKUP('Matriz Objetivos x Projetos'!R$10,'Quadro Geral'!$D$10:$H$23,5,FALSE)='Matriz Objetivos x Projetos'!$B22),"S","")),"")</f>
        <v/>
      </c>
      <c r="S22" s="20" t="str">
        <f>IFERROR(IF(VLOOKUP(S$10,'Quadro Geral'!$D$10:$H$30,3,FALSE)='Matriz Objetivos x Projetos'!$B22,"P",IF(OR(VLOOKUP('Matriz Objetivos x Projetos'!S$10,'Quadro Geral'!$D$10:$H$30,4,FALSE)='Matriz Objetivos x Projetos'!$B22,VLOOKUP('Matriz Objetivos x Projetos'!S$10,'Quadro Geral'!$D$10:$H$23,5,FALSE)='Matriz Objetivos x Projetos'!$B22),"S","")),"")</f>
        <v/>
      </c>
      <c r="T22" s="20" t="str">
        <f>IFERROR(IF(VLOOKUP(T$10,'Quadro Geral'!$D$10:$H$30,3,FALSE)='Matriz Objetivos x Projetos'!$B22,"P",IF(OR(VLOOKUP('Matriz Objetivos x Projetos'!T$10,'Quadro Geral'!$D$10:$H$30,4,FALSE)='Matriz Objetivos x Projetos'!$B22,VLOOKUP('Matriz Objetivos x Projetos'!T$10,'Quadro Geral'!$D$10:$H$23,5,FALSE)='Matriz Objetivos x Projetos'!$B22),"S","")),"")</f>
        <v/>
      </c>
      <c r="U22" s="20" t="str">
        <f>IFERROR(IF(VLOOKUP(U$10,'Quadro Geral'!$D$10:$H$30,3,FALSE)='Matriz Objetivos x Projetos'!$B22,"P",IF(OR(VLOOKUP('Matriz Objetivos x Projetos'!U$10,'Quadro Geral'!$D$10:$H$30,4,FALSE)='Matriz Objetivos x Projetos'!$B22,VLOOKUP('Matriz Objetivos x Projetos'!U$10,'Quadro Geral'!$D$10:$H$23,5,FALSE)='Matriz Objetivos x Projetos'!$B22),"S","")),"")</f>
        <v/>
      </c>
      <c r="V22" s="20" t="str">
        <f>IFERROR(IF(VLOOKUP(V$10,'Quadro Geral'!$D$10:$H$30,3,FALSE)='Matriz Objetivos x Projetos'!$B22,"P",IF(OR(VLOOKUP('Matriz Objetivos x Projetos'!V$10,'Quadro Geral'!$D$10:$H$30,4,FALSE)='Matriz Objetivos x Projetos'!$B22,VLOOKUP('Matriz Objetivos x Projetos'!V$10,'Quadro Geral'!$D$10:$H$23,5,FALSE)='Matriz Objetivos x Projetos'!$B22),"S","")),"")</f>
        <v/>
      </c>
      <c r="W22" s="20" t="str">
        <f>IFERROR(IF(VLOOKUP(W$10,'Quadro Geral'!$D$10:$H$30,3,FALSE)='Matriz Objetivos x Projetos'!$B22,"P",IF(OR(VLOOKUP('Matriz Objetivos x Projetos'!W$10,'Quadro Geral'!$D$10:$H$30,4,FALSE)='Matriz Objetivos x Projetos'!$B22,VLOOKUP('Matriz Objetivos x Projetos'!W$10,'Quadro Geral'!$D$10:$H$23,5,FALSE)='Matriz Objetivos x Projetos'!$B22),"S","")),"")</f>
        <v/>
      </c>
      <c r="X22" s="17">
        <f t="shared" si="0"/>
        <v>0</v>
      </c>
      <c r="Y22" s="16" t="str">
        <f t="shared" si="1"/>
        <v>Processos Internos</v>
      </c>
    </row>
    <row r="23" spans="1:25" ht="45" customHeight="1" x14ac:dyDescent="0.2">
      <c r="A23" s="270"/>
      <c r="B23" s="71" t="s">
        <v>83</v>
      </c>
      <c r="C23" s="20" t="str">
        <f>IFERROR(IF(VLOOKUP(C$10,'Quadro Geral'!$D$10:$H$30,3,FALSE)='Matriz Objetivos x Projetos'!$B23,"P",IF(OR(VLOOKUP('Matriz Objetivos x Projetos'!C$10,'Quadro Geral'!$D$10:$H$30,4,FALSE)='Matriz Objetivos x Projetos'!$B23,VLOOKUP('Matriz Objetivos x Projetos'!C$10,'Quadro Geral'!$D$10:$H$23,5,FALSE)='Matriz Objetivos x Projetos'!$B23),"S","")),"")</f>
        <v/>
      </c>
      <c r="D23" s="20" t="str">
        <f>IFERROR(IF(VLOOKUP(D$10,'Quadro Geral'!$D$10:$H$30,3,FALSE)='Matriz Objetivos x Projetos'!$B23,"P",IF(OR(VLOOKUP('Matriz Objetivos x Projetos'!D$10,'Quadro Geral'!$D$10:$H$30,4,FALSE)='Matriz Objetivos x Projetos'!$B23,VLOOKUP('Matriz Objetivos x Projetos'!D$10,'Quadro Geral'!$D$10:$H$23,5,FALSE)='Matriz Objetivos x Projetos'!$B23),"S","")),"")</f>
        <v>P</v>
      </c>
      <c r="E23" s="20" t="str">
        <f>IFERROR(IF(VLOOKUP(E$10,'Quadro Geral'!$D$10:$H$30,3,FALSE)='Matriz Objetivos x Projetos'!$B23,"P",IF(OR(VLOOKUP('Matriz Objetivos x Projetos'!E$10,'Quadro Geral'!$D$10:$H$30,4,FALSE)='Matriz Objetivos x Projetos'!$B23,VLOOKUP('Matriz Objetivos x Projetos'!E$10,'Quadro Geral'!$D$10:$H$23,5,FALSE)='Matriz Objetivos x Projetos'!$B23),"S","")),"")</f>
        <v/>
      </c>
      <c r="F23" s="20" t="str">
        <f>IFERROR(IF(VLOOKUP(F$10,'Quadro Geral'!$D$10:$H$30,3,FALSE)='Matriz Objetivos x Projetos'!$B23,"P",IF(OR(VLOOKUP('Matriz Objetivos x Projetos'!F$10,'Quadro Geral'!$D$10:$H$30,4,FALSE)='Matriz Objetivos x Projetos'!$B23,VLOOKUP('Matriz Objetivos x Projetos'!F$10,'Quadro Geral'!$D$10:$H$23,5,FALSE)='Matriz Objetivos x Projetos'!$B23),"S","")),"")</f>
        <v/>
      </c>
      <c r="G23" s="20" t="str">
        <f>IFERROR(IF(VLOOKUP(G$10,'Quadro Geral'!$D$10:$H$30,3,FALSE)='Matriz Objetivos x Projetos'!$B23,"P",IF(OR(VLOOKUP('Matriz Objetivos x Projetos'!G$10,'Quadro Geral'!$D$10:$H$30,4,FALSE)='Matriz Objetivos x Projetos'!$B23,VLOOKUP('Matriz Objetivos x Projetos'!G$10,'Quadro Geral'!$D$10:$H$23,5,FALSE)='Matriz Objetivos x Projetos'!$B23),"S","")),"")</f>
        <v/>
      </c>
      <c r="H23" s="20" t="str">
        <f>IFERROR(IF(VLOOKUP(H$10,'Quadro Geral'!$D$10:$H$30,3,FALSE)='Matriz Objetivos x Projetos'!$B23,"P",IF(OR(VLOOKUP('Matriz Objetivos x Projetos'!H$10,'Quadro Geral'!$D$10:$H$30,4,FALSE)='Matriz Objetivos x Projetos'!$B23,VLOOKUP('Matriz Objetivos x Projetos'!H$10,'Quadro Geral'!$D$10:$H$23,5,FALSE)='Matriz Objetivos x Projetos'!$B23),"S","")),"")</f>
        <v>P</v>
      </c>
      <c r="I23" s="20" t="str">
        <f>IFERROR(IF(VLOOKUP(I$10,'Quadro Geral'!$D$10:$H$30,3,FALSE)='Matriz Objetivos x Projetos'!$B23,"P",IF(OR(VLOOKUP('Matriz Objetivos x Projetos'!I$10,'Quadro Geral'!$D$10:$H$30,4,FALSE)='Matriz Objetivos x Projetos'!$B23,VLOOKUP('Matriz Objetivos x Projetos'!I$10,'Quadro Geral'!$D$10:$H$23,5,FALSE)='Matriz Objetivos x Projetos'!$B23),"S","")),"")</f>
        <v>P</v>
      </c>
      <c r="J23" s="20" t="str">
        <f>IFERROR(IF(VLOOKUP(J$10,'Quadro Geral'!$D$10:$H$30,3,FALSE)='Matriz Objetivos x Projetos'!$B23,"P",IF(OR(VLOOKUP('Matriz Objetivos x Projetos'!J$10,'Quadro Geral'!$D$10:$H$30,4,FALSE)='Matriz Objetivos x Projetos'!$B23,VLOOKUP('Matriz Objetivos x Projetos'!J$10,'Quadro Geral'!$D$10:$H$23,5,FALSE)='Matriz Objetivos x Projetos'!$B23),"S","")),"")</f>
        <v/>
      </c>
      <c r="K23" s="20" t="str">
        <f>IFERROR(IF(VLOOKUP(K$10,'Quadro Geral'!$D$10:$H$30,3,FALSE)='Matriz Objetivos x Projetos'!$B23,"P",IF(OR(VLOOKUP('Matriz Objetivos x Projetos'!K$10,'Quadro Geral'!$D$10:$H$30,4,FALSE)='Matriz Objetivos x Projetos'!$B23,VLOOKUP('Matriz Objetivos x Projetos'!K$10,'Quadro Geral'!$D$10:$H$23,5,FALSE)='Matriz Objetivos x Projetos'!$B23),"S","")),"")</f>
        <v/>
      </c>
      <c r="L23" s="20" t="str">
        <f>IFERROR(IF(VLOOKUP(L$10,'Quadro Geral'!$D$10:$H$30,3,FALSE)='Matriz Objetivos x Projetos'!$B23,"P",IF(OR(VLOOKUP('Matriz Objetivos x Projetos'!L$10,'Quadro Geral'!$D$10:$H$30,4,FALSE)='Matriz Objetivos x Projetos'!$B23,VLOOKUP('Matriz Objetivos x Projetos'!L$10,'Quadro Geral'!$D$10:$H$23,5,FALSE)='Matriz Objetivos x Projetos'!$B23),"S","")),"")</f>
        <v/>
      </c>
      <c r="M23" s="20" t="str">
        <f>IFERROR(IF(VLOOKUP(M$10,'Quadro Geral'!$D$10:$H$30,3,FALSE)='Matriz Objetivos x Projetos'!$B23,"P",IF(OR(VLOOKUP('Matriz Objetivos x Projetos'!M$10,'Quadro Geral'!$D$10:$H$30,4,FALSE)='Matriz Objetivos x Projetos'!$B23,VLOOKUP('Matriz Objetivos x Projetos'!M$10,'Quadro Geral'!$D$10:$H$23,5,FALSE)='Matriz Objetivos x Projetos'!$B23),"S","")),"")</f>
        <v/>
      </c>
      <c r="N23" s="20" t="str">
        <f>IFERROR(IF(VLOOKUP(N$10,'Quadro Geral'!$D$10:$H$30,3,FALSE)='Matriz Objetivos x Projetos'!$B23,"P",IF(OR(VLOOKUP('Matriz Objetivos x Projetos'!N$10,'Quadro Geral'!$D$10:$H$30,4,FALSE)='Matriz Objetivos x Projetos'!$B23,VLOOKUP('Matriz Objetivos x Projetos'!N$10,'Quadro Geral'!$D$10:$H$23,5,FALSE)='Matriz Objetivos x Projetos'!$B23),"S","")),"")</f>
        <v/>
      </c>
      <c r="O23" s="20" t="str">
        <f>IFERROR(IF(VLOOKUP(O$10,'Quadro Geral'!$D$10:$H$30,3,FALSE)='Matriz Objetivos x Projetos'!$B23,"P",IF(OR(VLOOKUP('Matriz Objetivos x Projetos'!O$10,'Quadro Geral'!$D$10:$H$30,4,FALSE)='Matriz Objetivos x Projetos'!$B23,VLOOKUP('Matriz Objetivos x Projetos'!O$10,'Quadro Geral'!$D$10:$H$23,5,FALSE)='Matriz Objetivos x Projetos'!$B23),"S","")),"")</f>
        <v/>
      </c>
      <c r="P23" s="20" t="str">
        <f>IFERROR(IF(VLOOKUP(P$10,'Quadro Geral'!$D$10:$H$30,3,FALSE)='Matriz Objetivos x Projetos'!$B23,"P",IF(OR(VLOOKUP('Matriz Objetivos x Projetos'!P$10,'Quadro Geral'!$D$10:$H$30,4,FALSE)='Matriz Objetivos x Projetos'!$B23,VLOOKUP('Matriz Objetivos x Projetos'!P$10,'Quadro Geral'!$D$10:$H$23,5,FALSE)='Matriz Objetivos x Projetos'!$B23),"S","")),"")</f>
        <v/>
      </c>
      <c r="Q23" s="20" t="str">
        <f>IFERROR(IF(VLOOKUP(Q$10,'Quadro Geral'!$D$10:$H$30,3,FALSE)='Matriz Objetivos x Projetos'!$B23,"P",IF(OR(VLOOKUP('Matriz Objetivos x Projetos'!Q$10,'Quadro Geral'!$D$10:$H$30,4,FALSE)='Matriz Objetivos x Projetos'!$B23,VLOOKUP('Matriz Objetivos x Projetos'!Q$10,'Quadro Geral'!$D$10:$H$23,5,FALSE)='Matriz Objetivos x Projetos'!$B23),"S","")),"")</f>
        <v/>
      </c>
      <c r="R23" s="20" t="str">
        <f>IFERROR(IF(VLOOKUP(R$10,'Quadro Geral'!$D$10:$H$30,3,FALSE)='Matriz Objetivos x Projetos'!$B23,"P",IF(OR(VLOOKUP('Matriz Objetivos x Projetos'!R$10,'Quadro Geral'!$D$10:$H$30,4,FALSE)='Matriz Objetivos x Projetos'!$B23,VLOOKUP('Matriz Objetivos x Projetos'!R$10,'Quadro Geral'!$D$10:$H$23,5,FALSE)='Matriz Objetivos x Projetos'!$B23),"S","")),"")</f>
        <v/>
      </c>
      <c r="S23" s="20" t="str">
        <f>IFERROR(IF(VLOOKUP(S$10,'Quadro Geral'!$D$10:$H$30,3,FALSE)='Matriz Objetivos x Projetos'!$B23,"P",IF(OR(VLOOKUP('Matriz Objetivos x Projetos'!S$10,'Quadro Geral'!$D$10:$H$30,4,FALSE)='Matriz Objetivos x Projetos'!$B23,VLOOKUP('Matriz Objetivos x Projetos'!S$10,'Quadro Geral'!$D$10:$H$23,5,FALSE)='Matriz Objetivos x Projetos'!$B23),"S","")),"")</f>
        <v/>
      </c>
      <c r="T23" s="20" t="str">
        <f>IFERROR(IF(VLOOKUP(T$10,'Quadro Geral'!$D$10:$H$30,3,FALSE)='Matriz Objetivos x Projetos'!$B23,"P",IF(OR(VLOOKUP('Matriz Objetivos x Projetos'!T$10,'Quadro Geral'!$D$10:$H$30,4,FALSE)='Matriz Objetivos x Projetos'!$B23,VLOOKUP('Matriz Objetivos x Projetos'!T$10,'Quadro Geral'!$D$10:$H$23,5,FALSE)='Matriz Objetivos x Projetos'!$B23),"S","")),"")</f>
        <v/>
      </c>
      <c r="U23" s="20" t="str">
        <f>IFERROR(IF(VLOOKUP(U$10,'Quadro Geral'!$D$10:$H$30,3,FALSE)='Matriz Objetivos x Projetos'!$B23,"P",IF(OR(VLOOKUP('Matriz Objetivos x Projetos'!U$10,'Quadro Geral'!$D$10:$H$30,4,FALSE)='Matriz Objetivos x Projetos'!$B23,VLOOKUP('Matriz Objetivos x Projetos'!U$10,'Quadro Geral'!$D$10:$H$23,5,FALSE)='Matriz Objetivos x Projetos'!$B23),"S","")),"")</f>
        <v/>
      </c>
      <c r="V23" s="20" t="str">
        <f>IFERROR(IF(VLOOKUP(V$10,'Quadro Geral'!$D$10:$H$30,3,FALSE)='Matriz Objetivos x Projetos'!$B23,"P",IF(OR(VLOOKUP('Matriz Objetivos x Projetos'!V$10,'Quadro Geral'!$D$10:$H$30,4,FALSE)='Matriz Objetivos x Projetos'!$B23,VLOOKUP('Matriz Objetivos x Projetos'!V$10,'Quadro Geral'!$D$10:$H$23,5,FALSE)='Matriz Objetivos x Projetos'!$B23),"S","")),"")</f>
        <v/>
      </c>
      <c r="W23" s="20" t="str">
        <f>IFERROR(IF(VLOOKUP(W$10,'Quadro Geral'!$D$10:$H$30,3,FALSE)='Matriz Objetivos x Projetos'!$B23,"P",IF(OR(VLOOKUP('Matriz Objetivos x Projetos'!W$10,'Quadro Geral'!$D$10:$H$30,4,FALSE)='Matriz Objetivos x Projetos'!$B23,VLOOKUP('Matriz Objetivos x Projetos'!W$10,'Quadro Geral'!$D$10:$H$23,5,FALSE)='Matriz Objetivos x Projetos'!$B23),"S","")),"")</f>
        <v/>
      </c>
      <c r="X23" s="17">
        <f t="shared" si="0"/>
        <v>0</v>
      </c>
      <c r="Y23" s="16" t="str">
        <f t="shared" si="1"/>
        <v>Processos Internos</v>
      </c>
    </row>
    <row r="24" spans="1:25" ht="45" customHeight="1" x14ac:dyDescent="0.2">
      <c r="A24" s="270"/>
      <c r="B24" s="71" t="s">
        <v>89</v>
      </c>
      <c r="C24" s="20" t="str">
        <f>IFERROR(IF(VLOOKUP(C$10,'Quadro Geral'!$D$10:$H$30,3,FALSE)='Matriz Objetivos x Projetos'!$B24,"P",IF(OR(VLOOKUP('Matriz Objetivos x Projetos'!C$10,'Quadro Geral'!$D$10:$H$30,4,FALSE)='Matriz Objetivos x Projetos'!$B24,VLOOKUP('Matriz Objetivos x Projetos'!C$10,'Quadro Geral'!$D$10:$H$23,5,FALSE)='Matriz Objetivos x Projetos'!$B24),"S","")),"")</f>
        <v/>
      </c>
      <c r="D24" s="20" t="str">
        <f>IFERROR(IF(VLOOKUP(D$10,'Quadro Geral'!$D$10:$H$30,3,FALSE)='Matriz Objetivos x Projetos'!$B24,"P",IF(OR(VLOOKUP('Matriz Objetivos x Projetos'!D$10,'Quadro Geral'!$D$10:$H$30,4,FALSE)='Matriz Objetivos x Projetos'!$B24,VLOOKUP('Matriz Objetivos x Projetos'!D$10,'Quadro Geral'!$D$10:$H$23,5,FALSE)='Matriz Objetivos x Projetos'!$B24),"S","")),"")</f>
        <v/>
      </c>
      <c r="E24" s="20" t="str">
        <f>IFERROR(IF(VLOOKUP(E$10,'Quadro Geral'!$D$10:$H$30,3,FALSE)='Matriz Objetivos x Projetos'!$B24,"P",IF(OR(VLOOKUP('Matriz Objetivos x Projetos'!E$10,'Quadro Geral'!$D$10:$H$30,4,FALSE)='Matriz Objetivos x Projetos'!$B24,VLOOKUP('Matriz Objetivos x Projetos'!E$10,'Quadro Geral'!$D$10:$H$23,5,FALSE)='Matriz Objetivos x Projetos'!$B24),"S","")),"")</f>
        <v/>
      </c>
      <c r="F24" s="20" t="str">
        <f>IFERROR(IF(VLOOKUP(F$10,'Quadro Geral'!$D$10:$H$30,3,FALSE)='Matriz Objetivos x Projetos'!$B24,"P",IF(OR(VLOOKUP('Matriz Objetivos x Projetos'!F$10,'Quadro Geral'!$D$10:$H$30,4,FALSE)='Matriz Objetivos x Projetos'!$B24,VLOOKUP('Matriz Objetivos x Projetos'!F$10,'Quadro Geral'!$D$10:$H$23,5,FALSE)='Matriz Objetivos x Projetos'!$B24),"S","")),"")</f>
        <v>P</v>
      </c>
      <c r="G24" s="20" t="str">
        <f>IFERROR(IF(VLOOKUP(G$10,'Quadro Geral'!$D$10:$H$30,3,FALSE)='Matriz Objetivos x Projetos'!$B24,"P",IF(OR(VLOOKUP('Matriz Objetivos x Projetos'!G$10,'Quadro Geral'!$D$10:$H$30,4,FALSE)='Matriz Objetivos x Projetos'!$B24,VLOOKUP('Matriz Objetivos x Projetos'!G$10,'Quadro Geral'!$D$10:$H$23,5,FALSE)='Matriz Objetivos x Projetos'!$B24),"S","")),"")</f>
        <v/>
      </c>
      <c r="H24" s="20" t="str">
        <f>IFERROR(IF(VLOOKUP(H$10,'Quadro Geral'!$D$10:$H$30,3,FALSE)='Matriz Objetivos x Projetos'!$B24,"P",IF(OR(VLOOKUP('Matriz Objetivos x Projetos'!H$10,'Quadro Geral'!$D$10:$H$30,4,FALSE)='Matriz Objetivos x Projetos'!$B24,VLOOKUP('Matriz Objetivos x Projetos'!H$10,'Quadro Geral'!$D$10:$H$23,5,FALSE)='Matriz Objetivos x Projetos'!$B24),"S","")),"")</f>
        <v/>
      </c>
      <c r="I24" s="20" t="str">
        <f>IFERROR(IF(VLOOKUP(I$10,'Quadro Geral'!$D$10:$H$30,3,FALSE)='Matriz Objetivos x Projetos'!$B24,"P",IF(OR(VLOOKUP('Matriz Objetivos x Projetos'!I$10,'Quadro Geral'!$D$10:$H$30,4,FALSE)='Matriz Objetivos x Projetos'!$B24,VLOOKUP('Matriz Objetivos x Projetos'!I$10,'Quadro Geral'!$D$10:$H$23,5,FALSE)='Matriz Objetivos x Projetos'!$B24),"S","")),"")</f>
        <v/>
      </c>
      <c r="J24" s="20" t="str">
        <f>IFERROR(IF(VLOOKUP(J$10,'Quadro Geral'!$D$10:$H$30,3,FALSE)='Matriz Objetivos x Projetos'!$B24,"P",IF(OR(VLOOKUP('Matriz Objetivos x Projetos'!J$10,'Quadro Geral'!$D$10:$H$30,4,FALSE)='Matriz Objetivos x Projetos'!$B24,VLOOKUP('Matriz Objetivos x Projetos'!J$10,'Quadro Geral'!$D$10:$H$23,5,FALSE)='Matriz Objetivos x Projetos'!$B24),"S","")),"")</f>
        <v/>
      </c>
      <c r="K24" s="20" t="str">
        <f>IFERROR(IF(VLOOKUP(K$10,'Quadro Geral'!$D$10:$H$30,3,FALSE)='Matriz Objetivos x Projetos'!$B24,"P",IF(OR(VLOOKUP('Matriz Objetivos x Projetos'!K$10,'Quadro Geral'!$D$10:$H$30,4,FALSE)='Matriz Objetivos x Projetos'!$B24,VLOOKUP('Matriz Objetivos x Projetos'!K$10,'Quadro Geral'!$D$10:$H$23,5,FALSE)='Matriz Objetivos x Projetos'!$B24),"S","")),"")</f>
        <v/>
      </c>
      <c r="L24" s="20" t="str">
        <f>IFERROR(IF(VLOOKUP(L$10,'Quadro Geral'!$D$10:$H$30,3,FALSE)='Matriz Objetivos x Projetos'!$B24,"P",IF(OR(VLOOKUP('Matriz Objetivos x Projetos'!L$10,'Quadro Geral'!$D$10:$H$30,4,FALSE)='Matriz Objetivos x Projetos'!$B24,VLOOKUP('Matriz Objetivos x Projetos'!L$10,'Quadro Geral'!$D$10:$H$23,5,FALSE)='Matriz Objetivos x Projetos'!$B24),"S","")),"")</f>
        <v/>
      </c>
      <c r="M24" s="20" t="str">
        <f>IFERROR(IF(VLOOKUP(M$10,'Quadro Geral'!$D$10:$H$30,3,FALSE)='Matriz Objetivos x Projetos'!$B24,"P",IF(OR(VLOOKUP('Matriz Objetivos x Projetos'!M$10,'Quadro Geral'!$D$10:$H$30,4,FALSE)='Matriz Objetivos x Projetos'!$B24,VLOOKUP('Matriz Objetivos x Projetos'!M$10,'Quadro Geral'!$D$10:$H$23,5,FALSE)='Matriz Objetivos x Projetos'!$B24),"S","")),"")</f>
        <v/>
      </c>
      <c r="N24" s="20" t="str">
        <f>IFERROR(IF(VLOOKUP(N$10,'Quadro Geral'!$D$10:$H$30,3,FALSE)='Matriz Objetivos x Projetos'!$B24,"P",IF(OR(VLOOKUP('Matriz Objetivos x Projetos'!N$10,'Quadro Geral'!$D$10:$H$30,4,FALSE)='Matriz Objetivos x Projetos'!$B24,VLOOKUP('Matriz Objetivos x Projetos'!N$10,'Quadro Geral'!$D$10:$H$23,5,FALSE)='Matriz Objetivos x Projetos'!$B24),"S","")),"")</f>
        <v/>
      </c>
      <c r="O24" s="20" t="str">
        <f>IFERROR(IF(VLOOKUP(O$10,'Quadro Geral'!$D$10:$H$30,3,FALSE)='Matriz Objetivos x Projetos'!$B24,"P",IF(OR(VLOOKUP('Matriz Objetivos x Projetos'!O$10,'Quadro Geral'!$D$10:$H$30,4,FALSE)='Matriz Objetivos x Projetos'!$B24,VLOOKUP('Matriz Objetivos x Projetos'!O$10,'Quadro Geral'!$D$10:$H$23,5,FALSE)='Matriz Objetivos x Projetos'!$B24),"S","")),"")</f>
        <v/>
      </c>
      <c r="P24" s="20" t="str">
        <f>IFERROR(IF(VLOOKUP(P$10,'Quadro Geral'!$D$10:$H$30,3,FALSE)='Matriz Objetivos x Projetos'!$B24,"P",IF(OR(VLOOKUP('Matriz Objetivos x Projetos'!P$10,'Quadro Geral'!$D$10:$H$30,4,FALSE)='Matriz Objetivos x Projetos'!$B24,VLOOKUP('Matriz Objetivos x Projetos'!P$10,'Quadro Geral'!$D$10:$H$23,5,FALSE)='Matriz Objetivos x Projetos'!$B24),"S","")),"")</f>
        <v/>
      </c>
      <c r="Q24" s="20" t="str">
        <f>IFERROR(IF(VLOOKUP(Q$10,'Quadro Geral'!$D$10:$H$30,3,FALSE)='Matriz Objetivos x Projetos'!$B24,"P",IF(OR(VLOOKUP('Matriz Objetivos x Projetos'!Q$10,'Quadro Geral'!$D$10:$H$30,4,FALSE)='Matriz Objetivos x Projetos'!$B24,VLOOKUP('Matriz Objetivos x Projetos'!Q$10,'Quadro Geral'!$D$10:$H$23,5,FALSE)='Matriz Objetivos x Projetos'!$B24),"S","")),"")</f>
        <v/>
      </c>
      <c r="R24" s="20" t="str">
        <f>IFERROR(IF(VLOOKUP(R$10,'Quadro Geral'!$D$10:$H$30,3,FALSE)='Matriz Objetivos x Projetos'!$B24,"P",IF(OR(VLOOKUP('Matriz Objetivos x Projetos'!R$10,'Quadro Geral'!$D$10:$H$30,4,FALSE)='Matriz Objetivos x Projetos'!$B24,VLOOKUP('Matriz Objetivos x Projetos'!R$10,'Quadro Geral'!$D$10:$H$23,5,FALSE)='Matriz Objetivos x Projetos'!$B24),"S","")),"")</f>
        <v/>
      </c>
      <c r="S24" s="20" t="str">
        <f>IFERROR(IF(VLOOKUP(S$10,'Quadro Geral'!$D$10:$H$30,3,FALSE)='Matriz Objetivos x Projetos'!$B24,"P",IF(OR(VLOOKUP('Matriz Objetivos x Projetos'!S$10,'Quadro Geral'!$D$10:$H$30,4,FALSE)='Matriz Objetivos x Projetos'!$B24,VLOOKUP('Matriz Objetivos x Projetos'!S$10,'Quadro Geral'!$D$10:$H$23,5,FALSE)='Matriz Objetivos x Projetos'!$B24),"S","")),"")</f>
        <v/>
      </c>
      <c r="T24" s="20" t="str">
        <f>IFERROR(IF(VLOOKUP(T$10,'Quadro Geral'!$D$10:$H$30,3,FALSE)='Matriz Objetivos x Projetos'!$B24,"P",IF(OR(VLOOKUP('Matriz Objetivos x Projetos'!T$10,'Quadro Geral'!$D$10:$H$30,4,FALSE)='Matriz Objetivos x Projetos'!$B24,VLOOKUP('Matriz Objetivos x Projetos'!T$10,'Quadro Geral'!$D$10:$H$23,5,FALSE)='Matriz Objetivos x Projetos'!$B24),"S","")),"")</f>
        <v/>
      </c>
      <c r="U24" s="20" t="str">
        <f>IFERROR(IF(VLOOKUP(U$10,'Quadro Geral'!$D$10:$H$30,3,FALSE)='Matriz Objetivos x Projetos'!$B24,"P",IF(OR(VLOOKUP('Matriz Objetivos x Projetos'!U$10,'Quadro Geral'!$D$10:$H$30,4,FALSE)='Matriz Objetivos x Projetos'!$B24,VLOOKUP('Matriz Objetivos x Projetos'!U$10,'Quadro Geral'!$D$10:$H$23,5,FALSE)='Matriz Objetivos x Projetos'!$B24),"S","")),"")</f>
        <v/>
      </c>
      <c r="V24" s="20" t="str">
        <f>IFERROR(IF(VLOOKUP(V$10,'Quadro Geral'!$D$10:$H$30,3,FALSE)='Matriz Objetivos x Projetos'!$B24,"P",IF(OR(VLOOKUP('Matriz Objetivos x Projetos'!V$10,'Quadro Geral'!$D$10:$H$30,4,FALSE)='Matriz Objetivos x Projetos'!$B24,VLOOKUP('Matriz Objetivos x Projetos'!V$10,'Quadro Geral'!$D$10:$H$23,5,FALSE)='Matriz Objetivos x Projetos'!$B24),"S","")),"")</f>
        <v/>
      </c>
      <c r="W24" s="20" t="str">
        <f>IFERROR(IF(VLOOKUP(W$10,'Quadro Geral'!$D$10:$H$30,3,FALSE)='Matriz Objetivos x Projetos'!$B24,"P",IF(OR(VLOOKUP('Matriz Objetivos x Projetos'!W$10,'Quadro Geral'!$D$10:$H$30,4,FALSE)='Matriz Objetivos x Projetos'!$B24,VLOOKUP('Matriz Objetivos x Projetos'!W$10,'Quadro Geral'!$D$10:$H$23,5,FALSE)='Matriz Objetivos x Projetos'!$B24),"S","")),"")</f>
        <v/>
      </c>
      <c r="X24" s="17">
        <f t="shared" si="0"/>
        <v>0</v>
      </c>
      <c r="Y24" s="16" t="str">
        <f t="shared" si="1"/>
        <v>Processos Internos</v>
      </c>
    </row>
    <row r="25" spans="1:25" ht="45" customHeight="1" x14ac:dyDescent="0.2">
      <c r="A25" s="198" t="s">
        <v>111</v>
      </c>
      <c r="B25" s="71" t="s">
        <v>91</v>
      </c>
      <c r="C25" s="20" t="str">
        <f>IFERROR(IF(VLOOKUP(C$10,'Quadro Geral'!$D$10:$H$30,3,FALSE)='Matriz Objetivos x Projetos'!$B25,"P",IF(OR(VLOOKUP('Matriz Objetivos x Projetos'!C$10,'Quadro Geral'!$D$10:$H$30,4,FALSE)='Matriz Objetivos x Projetos'!$B25,VLOOKUP('Matriz Objetivos x Projetos'!C$10,'Quadro Geral'!$D$10:$H$23,5,FALSE)='Matriz Objetivos x Projetos'!$B25),"S","")),"")</f>
        <v/>
      </c>
      <c r="D25" s="20" t="str">
        <f>IFERROR(IF(VLOOKUP(D$10,'Quadro Geral'!$D$10:$H$30,3,FALSE)='Matriz Objetivos x Projetos'!$B25,"P",IF(OR(VLOOKUP('Matriz Objetivos x Projetos'!D$10,'Quadro Geral'!$D$10:$H$30,4,FALSE)='Matriz Objetivos x Projetos'!$B25,VLOOKUP('Matriz Objetivos x Projetos'!D$10,'Quadro Geral'!$D$10:$H$23,5,FALSE)='Matriz Objetivos x Projetos'!$B25),"S","")),"")</f>
        <v/>
      </c>
      <c r="E25" s="20" t="str">
        <f>IFERROR(IF(VLOOKUP(E$10,'Quadro Geral'!$D$10:$H$30,3,FALSE)='Matriz Objetivos x Projetos'!$B25,"P",IF(OR(VLOOKUP('Matriz Objetivos x Projetos'!E$10,'Quadro Geral'!$D$10:$H$30,4,FALSE)='Matriz Objetivos x Projetos'!$B25,VLOOKUP('Matriz Objetivos x Projetos'!E$10,'Quadro Geral'!$D$10:$H$23,5,FALSE)='Matriz Objetivos x Projetos'!$B25),"S","")),"")</f>
        <v/>
      </c>
      <c r="F25" s="20" t="str">
        <f>IFERROR(IF(VLOOKUP(F$10,'Quadro Geral'!$D$10:$H$30,3,FALSE)='Matriz Objetivos x Projetos'!$B25,"P",IF(OR(VLOOKUP('Matriz Objetivos x Projetos'!F$10,'Quadro Geral'!$D$10:$H$30,4,FALSE)='Matriz Objetivos x Projetos'!$B25,VLOOKUP('Matriz Objetivos x Projetos'!F$10,'Quadro Geral'!$D$10:$H$23,5,FALSE)='Matriz Objetivos x Projetos'!$B25),"S","")),"")</f>
        <v>S</v>
      </c>
      <c r="G25" s="20" t="str">
        <f>IFERROR(IF(VLOOKUP(G$10,'Quadro Geral'!$D$10:$H$30,3,FALSE)='Matriz Objetivos x Projetos'!$B25,"P",IF(OR(VLOOKUP('Matriz Objetivos x Projetos'!G$10,'Quadro Geral'!$D$10:$H$30,4,FALSE)='Matriz Objetivos x Projetos'!$B25,VLOOKUP('Matriz Objetivos x Projetos'!G$10,'Quadro Geral'!$D$10:$H$23,5,FALSE)='Matriz Objetivos x Projetos'!$B25),"S","")),"")</f>
        <v/>
      </c>
      <c r="H25" s="20" t="str">
        <f>IFERROR(IF(VLOOKUP(H$10,'Quadro Geral'!$D$10:$H$30,3,FALSE)='Matriz Objetivos x Projetos'!$B25,"P",IF(OR(VLOOKUP('Matriz Objetivos x Projetos'!H$10,'Quadro Geral'!$D$10:$H$30,4,FALSE)='Matriz Objetivos x Projetos'!$B25,VLOOKUP('Matriz Objetivos x Projetos'!H$10,'Quadro Geral'!$D$10:$H$23,5,FALSE)='Matriz Objetivos x Projetos'!$B25),"S","")),"")</f>
        <v/>
      </c>
      <c r="I25" s="20" t="str">
        <f>IFERROR(IF(VLOOKUP(I$10,'Quadro Geral'!$D$10:$H$30,3,FALSE)='Matriz Objetivos x Projetos'!$B25,"P",IF(OR(VLOOKUP('Matriz Objetivos x Projetos'!I$10,'Quadro Geral'!$D$10:$H$30,4,FALSE)='Matriz Objetivos x Projetos'!$B25,VLOOKUP('Matriz Objetivos x Projetos'!I$10,'Quadro Geral'!$D$10:$H$23,5,FALSE)='Matriz Objetivos x Projetos'!$B25),"S","")),"")</f>
        <v/>
      </c>
      <c r="J25" s="20" t="str">
        <f>IFERROR(IF(VLOOKUP(J$10,'Quadro Geral'!$D$10:$H$30,3,FALSE)='Matriz Objetivos x Projetos'!$B25,"P",IF(OR(VLOOKUP('Matriz Objetivos x Projetos'!J$10,'Quadro Geral'!$D$10:$H$30,4,FALSE)='Matriz Objetivos x Projetos'!$B25,VLOOKUP('Matriz Objetivos x Projetos'!J$10,'Quadro Geral'!$D$10:$H$23,5,FALSE)='Matriz Objetivos x Projetos'!$B25),"S","")),"")</f>
        <v/>
      </c>
      <c r="K25" s="20" t="str">
        <f>IFERROR(IF(VLOOKUP(K$10,'Quadro Geral'!$D$10:$H$30,3,FALSE)='Matriz Objetivos x Projetos'!$B25,"P",IF(OR(VLOOKUP('Matriz Objetivos x Projetos'!K$10,'Quadro Geral'!$D$10:$H$30,4,FALSE)='Matriz Objetivos x Projetos'!$B25,VLOOKUP('Matriz Objetivos x Projetos'!K$10,'Quadro Geral'!$D$10:$H$23,5,FALSE)='Matriz Objetivos x Projetos'!$B25),"S","")),"")</f>
        <v/>
      </c>
      <c r="L25" s="20" t="str">
        <f>IFERROR(IF(VLOOKUP(L$10,'Quadro Geral'!$D$10:$H$30,3,FALSE)='Matriz Objetivos x Projetos'!$B25,"P",IF(OR(VLOOKUP('Matriz Objetivos x Projetos'!L$10,'Quadro Geral'!$D$10:$H$30,4,FALSE)='Matriz Objetivos x Projetos'!$B25,VLOOKUP('Matriz Objetivos x Projetos'!L$10,'Quadro Geral'!$D$10:$H$23,5,FALSE)='Matriz Objetivos x Projetos'!$B25),"S","")),"")</f>
        <v/>
      </c>
      <c r="M25" s="20" t="str">
        <f>IFERROR(IF(VLOOKUP(M$10,'Quadro Geral'!$D$10:$H$30,3,FALSE)='Matriz Objetivos x Projetos'!$B25,"P",IF(OR(VLOOKUP('Matriz Objetivos x Projetos'!M$10,'Quadro Geral'!$D$10:$H$30,4,FALSE)='Matriz Objetivos x Projetos'!$B25,VLOOKUP('Matriz Objetivos x Projetos'!M$10,'Quadro Geral'!$D$10:$H$23,5,FALSE)='Matriz Objetivos x Projetos'!$B25),"S","")),"")</f>
        <v/>
      </c>
      <c r="N25" s="20" t="str">
        <f>IFERROR(IF(VLOOKUP(N$10,'Quadro Geral'!$D$10:$H$30,3,FALSE)='Matriz Objetivos x Projetos'!$B25,"P",IF(OR(VLOOKUP('Matriz Objetivos x Projetos'!N$10,'Quadro Geral'!$D$10:$H$30,4,FALSE)='Matriz Objetivos x Projetos'!$B25,VLOOKUP('Matriz Objetivos x Projetos'!N$10,'Quadro Geral'!$D$10:$H$23,5,FALSE)='Matriz Objetivos x Projetos'!$B25),"S","")),"")</f>
        <v/>
      </c>
      <c r="O25" s="20" t="str">
        <f>IFERROR(IF(VLOOKUP(O$10,'Quadro Geral'!$D$10:$H$30,3,FALSE)='Matriz Objetivos x Projetos'!$B25,"P",IF(OR(VLOOKUP('Matriz Objetivos x Projetos'!O$10,'Quadro Geral'!$D$10:$H$30,4,FALSE)='Matriz Objetivos x Projetos'!$B25,VLOOKUP('Matriz Objetivos x Projetos'!O$10,'Quadro Geral'!$D$10:$H$23,5,FALSE)='Matriz Objetivos x Projetos'!$B25),"S","")),"")</f>
        <v/>
      </c>
      <c r="P25" s="20" t="str">
        <f>IFERROR(IF(VLOOKUP(P$10,'Quadro Geral'!$D$10:$H$30,3,FALSE)='Matriz Objetivos x Projetos'!$B25,"P",IF(OR(VLOOKUP('Matriz Objetivos x Projetos'!P$10,'Quadro Geral'!$D$10:$H$30,4,FALSE)='Matriz Objetivos x Projetos'!$B25,VLOOKUP('Matriz Objetivos x Projetos'!P$10,'Quadro Geral'!$D$10:$H$23,5,FALSE)='Matriz Objetivos x Projetos'!$B25),"S","")),"")</f>
        <v/>
      </c>
      <c r="Q25" s="20" t="str">
        <f>IFERROR(IF(VLOOKUP(Q$10,'Quadro Geral'!$D$10:$H$30,3,FALSE)='Matriz Objetivos x Projetos'!$B25,"P",IF(OR(VLOOKUP('Matriz Objetivos x Projetos'!Q$10,'Quadro Geral'!$D$10:$H$30,4,FALSE)='Matriz Objetivos x Projetos'!$B25,VLOOKUP('Matriz Objetivos x Projetos'!Q$10,'Quadro Geral'!$D$10:$H$23,5,FALSE)='Matriz Objetivos x Projetos'!$B25),"S","")),"")</f>
        <v/>
      </c>
      <c r="R25" s="20" t="str">
        <f>IFERROR(IF(VLOOKUP(R$10,'Quadro Geral'!$D$10:$H$30,3,FALSE)='Matriz Objetivos x Projetos'!$B25,"P",IF(OR(VLOOKUP('Matriz Objetivos x Projetos'!R$10,'Quadro Geral'!$D$10:$H$30,4,FALSE)='Matriz Objetivos x Projetos'!$B25,VLOOKUP('Matriz Objetivos x Projetos'!R$10,'Quadro Geral'!$D$10:$H$23,5,FALSE)='Matriz Objetivos x Projetos'!$B25),"S","")),"")</f>
        <v/>
      </c>
      <c r="S25" s="20" t="str">
        <f>IFERROR(IF(VLOOKUP(S$10,'Quadro Geral'!$D$10:$H$30,3,FALSE)='Matriz Objetivos x Projetos'!$B25,"P",IF(OR(VLOOKUP('Matriz Objetivos x Projetos'!S$10,'Quadro Geral'!$D$10:$H$30,4,FALSE)='Matriz Objetivos x Projetos'!$B25,VLOOKUP('Matriz Objetivos x Projetos'!S$10,'Quadro Geral'!$D$10:$H$23,5,FALSE)='Matriz Objetivos x Projetos'!$B25),"S","")),"")</f>
        <v/>
      </c>
      <c r="T25" s="20" t="str">
        <f>IFERROR(IF(VLOOKUP(T$10,'Quadro Geral'!$D$10:$H$30,3,FALSE)='Matriz Objetivos x Projetos'!$B25,"P",IF(OR(VLOOKUP('Matriz Objetivos x Projetos'!T$10,'Quadro Geral'!$D$10:$H$30,4,FALSE)='Matriz Objetivos x Projetos'!$B25,VLOOKUP('Matriz Objetivos x Projetos'!T$10,'Quadro Geral'!$D$10:$H$23,5,FALSE)='Matriz Objetivos x Projetos'!$B25),"S","")),"")</f>
        <v/>
      </c>
      <c r="U25" s="20" t="str">
        <f>IFERROR(IF(VLOOKUP(U$10,'Quadro Geral'!$D$10:$H$30,3,FALSE)='Matriz Objetivos x Projetos'!$B25,"P",IF(OR(VLOOKUP('Matriz Objetivos x Projetos'!U$10,'Quadro Geral'!$D$10:$H$30,4,FALSE)='Matriz Objetivos x Projetos'!$B25,VLOOKUP('Matriz Objetivos x Projetos'!U$10,'Quadro Geral'!$D$10:$H$23,5,FALSE)='Matriz Objetivos x Projetos'!$B25),"S","")),"")</f>
        <v/>
      </c>
      <c r="V25" s="20" t="str">
        <f>IFERROR(IF(VLOOKUP(V$10,'Quadro Geral'!$D$10:$H$30,3,FALSE)='Matriz Objetivos x Projetos'!$B25,"P",IF(OR(VLOOKUP('Matriz Objetivos x Projetos'!V$10,'Quadro Geral'!$D$10:$H$30,4,FALSE)='Matriz Objetivos x Projetos'!$B25,VLOOKUP('Matriz Objetivos x Projetos'!V$10,'Quadro Geral'!$D$10:$H$23,5,FALSE)='Matriz Objetivos x Projetos'!$B25),"S","")),"")</f>
        <v/>
      </c>
      <c r="W25" s="20" t="str">
        <f>IFERROR(IF(VLOOKUP(W$10,'Quadro Geral'!$D$10:$H$30,3,FALSE)='Matriz Objetivos x Projetos'!$B25,"P",IF(OR(VLOOKUP('Matriz Objetivos x Projetos'!W$10,'Quadro Geral'!$D$10:$H$30,4,FALSE)='Matriz Objetivos x Projetos'!$B25,VLOOKUP('Matriz Objetivos x Projetos'!W$10,'Quadro Geral'!$D$10:$H$23,5,FALSE)='Matriz Objetivos x Projetos'!$B25),"S","")),"")</f>
        <v/>
      </c>
      <c r="X25" s="17">
        <f t="shared" si="0"/>
        <v>0</v>
      </c>
      <c r="Y25" s="16" t="str">
        <f t="shared" si="1"/>
        <v>Pessoas e Infraestrutura</v>
      </c>
    </row>
    <row r="26" spans="1:25" ht="45" customHeight="1" x14ac:dyDescent="0.2">
      <c r="A26" s="72"/>
      <c r="B26" s="71" t="s">
        <v>95</v>
      </c>
      <c r="C26" s="20" t="str">
        <f>IFERROR(IF(VLOOKUP(C$10,'Quadro Geral'!$D$10:$H$30,3,FALSE)='Matriz Objetivos x Projetos'!$B26,"P",IF(OR(VLOOKUP('Matriz Objetivos x Projetos'!C$10,'Quadro Geral'!$D$10:$H$30,4,FALSE)='Matriz Objetivos x Projetos'!$B26,VLOOKUP('Matriz Objetivos x Projetos'!C$10,'Quadro Geral'!$D$10:$H$23,5,FALSE)='Matriz Objetivos x Projetos'!$B26),"S","")),"")</f>
        <v/>
      </c>
      <c r="D26" s="20" t="str">
        <f>IFERROR(IF(VLOOKUP(D$10,'Quadro Geral'!$D$10:$H$30,3,FALSE)='Matriz Objetivos x Projetos'!$B26,"P",IF(OR(VLOOKUP('Matriz Objetivos x Projetos'!D$10,'Quadro Geral'!$D$10:$H$30,4,FALSE)='Matriz Objetivos x Projetos'!$B26,VLOOKUP('Matriz Objetivos x Projetos'!D$10,'Quadro Geral'!$D$10:$H$23,5,FALSE)='Matriz Objetivos x Projetos'!$B26),"S","")),"")</f>
        <v/>
      </c>
      <c r="E26" s="20" t="str">
        <f>IFERROR(IF(VLOOKUP(E$10,'Quadro Geral'!$D$10:$H$30,3,FALSE)='Matriz Objetivos x Projetos'!$B26,"P",IF(OR(VLOOKUP('Matriz Objetivos x Projetos'!E$10,'Quadro Geral'!$D$10:$H$30,4,FALSE)='Matriz Objetivos x Projetos'!$B26,VLOOKUP('Matriz Objetivos x Projetos'!E$10,'Quadro Geral'!$D$10:$H$23,5,FALSE)='Matriz Objetivos x Projetos'!$B26),"S","")),"")</f>
        <v/>
      </c>
      <c r="F26" s="20" t="str">
        <f>IFERROR(IF(VLOOKUP(F$10,'Quadro Geral'!$D$10:$H$30,3,FALSE)='Matriz Objetivos x Projetos'!$B26,"P",IF(OR(VLOOKUP('Matriz Objetivos x Projetos'!F$10,'Quadro Geral'!$D$10:$H$30,4,FALSE)='Matriz Objetivos x Projetos'!$B26,VLOOKUP('Matriz Objetivos x Projetos'!F$10,'Quadro Geral'!$D$10:$H$23,5,FALSE)='Matriz Objetivos x Projetos'!$B26),"S","")),"")</f>
        <v/>
      </c>
      <c r="G26" s="20" t="str">
        <f>IFERROR(IF(VLOOKUP(G$10,'Quadro Geral'!$D$10:$H$30,3,FALSE)='Matriz Objetivos x Projetos'!$B26,"P",IF(OR(VLOOKUP('Matriz Objetivos x Projetos'!G$10,'Quadro Geral'!$D$10:$H$30,4,FALSE)='Matriz Objetivos x Projetos'!$B26,VLOOKUP('Matriz Objetivos x Projetos'!G$10,'Quadro Geral'!$D$10:$H$23,5,FALSE)='Matriz Objetivos x Projetos'!$B26),"S","")),"")</f>
        <v/>
      </c>
      <c r="H26" s="20" t="str">
        <f>IFERROR(IF(VLOOKUP(H$10,'Quadro Geral'!$D$10:$H$30,3,FALSE)='Matriz Objetivos x Projetos'!$B26,"P",IF(OR(VLOOKUP('Matriz Objetivos x Projetos'!H$10,'Quadro Geral'!$D$10:$H$30,4,FALSE)='Matriz Objetivos x Projetos'!$B26,VLOOKUP('Matriz Objetivos x Projetos'!H$10,'Quadro Geral'!$D$10:$H$23,5,FALSE)='Matriz Objetivos x Projetos'!$B26),"S","")),"")</f>
        <v/>
      </c>
      <c r="I26" s="20" t="str">
        <f>IFERROR(IF(VLOOKUP(I$10,'Quadro Geral'!$D$10:$H$30,3,FALSE)='Matriz Objetivos x Projetos'!$B26,"P",IF(OR(VLOOKUP('Matriz Objetivos x Projetos'!I$10,'Quadro Geral'!$D$10:$H$30,4,FALSE)='Matriz Objetivos x Projetos'!$B26,VLOOKUP('Matriz Objetivos x Projetos'!I$10,'Quadro Geral'!$D$10:$H$23,5,FALSE)='Matriz Objetivos x Projetos'!$B26),"S","")),"")</f>
        <v/>
      </c>
      <c r="J26" s="20" t="str">
        <f>IFERROR(IF(VLOOKUP(J$10,'Quadro Geral'!$D$10:$H$30,3,FALSE)='Matriz Objetivos x Projetos'!$B26,"P",IF(OR(VLOOKUP('Matriz Objetivos x Projetos'!J$10,'Quadro Geral'!$D$10:$H$30,4,FALSE)='Matriz Objetivos x Projetos'!$B26,VLOOKUP('Matriz Objetivos x Projetos'!J$10,'Quadro Geral'!$D$10:$H$23,5,FALSE)='Matriz Objetivos x Projetos'!$B26),"S","")),"")</f>
        <v/>
      </c>
      <c r="K26" s="20" t="str">
        <f>IFERROR(IF(VLOOKUP(K$10,'Quadro Geral'!$D$10:$H$30,3,FALSE)='Matriz Objetivos x Projetos'!$B26,"P",IF(OR(VLOOKUP('Matriz Objetivos x Projetos'!K$10,'Quadro Geral'!$D$10:$H$30,4,FALSE)='Matriz Objetivos x Projetos'!$B26,VLOOKUP('Matriz Objetivos x Projetos'!K$10,'Quadro Geral'!$D$10:$H$23,5,FALSE)='Matriz Objetivos x Projetos'!$B26),"S","")),"")</f>
        <v/>
      </c>
      <c r="L26" s="20" t="str">
        <f>IFERROR(IF(VLOOKUP(L$10,'Quadro Geral'!$D$10:$H$30,3,FALSE)='Matriz Objetivos x Projetos'!$B26,"P",IF(OR(VLOOKUP('Matriz Objetivos x Projetos'!L$10,'Quadro Geral'!$D$10:$H$30,4,FALSE)='Matriz Objetivos x Projetos'!$B26,VLOOKUP('Matriz Objetivos x Projetos'!L$10,'Quadro Geral'!$D$10:$H$23,5,FALSE)='Matriz Objetivos x Projetos'!$B26),"S","")),"")</f>
        <v/>
      </c>
      <c r="M26" s="20" t="str">
        <f>IFERROR(IF(VLOOKUP(M$10,'Quadro Geral'!$D$10:$H$30,3,FALSE)='Matriz Objetivos x Projetos'!$B26,"P",IF(OR(VLOOKUP('Matriz Objetivos x Projetos'!M$10,'Quadro Geral'!$D$10:$H$30,4,FALSE)='Matriz Objetivos x Projetos'!$B26,VLOOKUP('Matriz Objetivos x Projetos'!M$10,'Quadro Geral'!$D$10:$H$23,5,FALSE)='Matriz Objetivos x Projetos'!$B26),"S","")),"")</f>
        <v/>
      </c>
      <c r="N26" s="20" t="str">
        <f>IFERROR(IF(VLOOKUP(N$10,'Quadro Geral'!$D$10:$H$30,3,FALSE)='Matriz Objetivos x Projetos'!$B26,"P",IF(OR(VLOOKUP('Matriz Objetivos x Projetos'!N$10,'Quadro Geral'!$D$10:$H$30,4,FALSE)='Matriz Objetivos x Projetos'!$B26,VLOOKUP('Matriz Objetivos x Projetos'!N$10,'Quadro Geral'!$D$10:$H$23,5,FALSE)='Matriz Objetivos x Projetos'!$B26),"S","")),"")</f>
        <v/>
      </c>
      <c r="O26" s="20" t="str">
        <f>IFERROR(IF(VLOOKUP(O$10,'Quadro Geral'!$D$10:$H$30,3,FALSE)='Matriz Objetivos x Projetos'!$B26,"P",IF(OR(VLOOKUP('Matriz Objetivos x Projetos'!O$10,'Quadro Geral'!$D$10:$H$30,4,FALSE)='Matriz Objetivos x Projetos'!$B26,VLOOKUP('Matriz Objetivos x Projetos'!O$10,'Quadro Geral'!$D$10:$H$23,5,FALSE)='Matriz Objetivos x Projetos'!$B26),"S","")),"")</f>
        <v/>
      </c>
      <c r="P26" s="20" t="str">
        <f>IFERROR(IF(VLOOKUP(P$10,'Quadro Geral'!$D$10:$H$30,3,FALSE)='Matriz Objetivos x Projetos'!$B26,"P",IF(OR(VLOOKUP('Matriz Objetivos x Projetos'!P$10,'Quadro Geral'!$D$10:$H$30,4,FALSE)='Matriz Objetivos x Projetos'!$B26,VLOOKUP('Matriz Objetivos x Projetos'!P$10,'Quadro Geral'!$D$10:$H$23,5,FALSE)='Matriz Objetivos x Projetos'!$B26),"S","")),"")</f>
        <v/>
      </c>
      <c r="Q26" s="20" t="str">
        <f>IFERROR(IF(VLOOKUP(Q$10,'Quadro Geral'!$D$10:$H$30,3,FALSE)='Matriz Objetivos x Projetos'!$B26,"P",IF(OR(VLOOKUP('Matriz Objetivos x Projetos'!Q$10,'Quadro Geral'!$D$10:$H$30,4,FALSE)='Matriz Objetivos x Projetos'!$B26,VLOOKUP('Matriz Objetivos x Projetos'!Q$10,'Quadro Geral'!$D$10:$H$23,5,FALSE)='Matriz Objetivos x Projetos'!$B26),"S","")),"")</f>
        <v/>
      </c>
      <c r="R26" s="20" t="str">
        <f>IFERROR(IF(VLOOKUP(R$10,'Quadro Geral'!$D$10:$H$30,3,FALSE)='Matriz Objetivos x Projetos'!$B26,"P",IF(OR(VLOOKUP('Matriz Objetivos x Projetos'!R$10,'Quadro Geral'!$D$10:$H$30,4,FALSE)='Matriz Objetivos x Projetos'!$B26,VLOOKUP('Matriz Objetivos x Projetos'!R$10,'Quadro Geral'!$D$10:$H$23,5,FALSE)='Matriz Objetivos x Projetos'!$B26),"S","")),"")</f>
        <v/>
      </c>
      <c r="S26" s="20" t="str">
        <f>IFERROR(IF(VLOOKUP(S$10,'Quadro Geral'!$D$10:$H$30,3,FALSE)='Matriz Objetivos x Projetos'!$B26,"P",IF(OR(VLOOKUP('Matriz Objetivos x Projetos'!S$10,'Quadro Geral'!$D$10:$H$30,4,FALSE)='Matriz Objetivos x Projetos'!$B26,VLOOKUP('Matriz Objetivos x Projetos'!S$10,'Quadro Geral'!$D$10:$H$23,5,FALSE)='Matriz Objetivos x Projetos'!$B26),"S","")),"")</f>
        <v/>
      </c>
      <c r="T26" s="20" t="str">
        <f>IFERROR(IF(VLOOKUP(T$10,'Quadro Geral'!$D$10:$H$30,3,FALSE)='Matriz Objetivos x Projetos'!$B26,"P",IF(OR(VLOOKUP('Matriz Objetivos x Projetos'!T$10,'Quadro Geral'!$D$10:$H$30,4,FALSE)='Matriz Objetivos x Projetos'!$B26,VLOOKUP('Matriz Objetivos x Projetos'!T$10,'Quadro Geral'!$D$10:$H$23,5,FALSE)='Matriz Objetivos x Projetos'!$B26),"S","")),"")</f>
        <v/>
      </c>
      <c r="U26" s="20" t="str">
        <f>IFERROR(IF(VLOOKUP(U$10,'Quadro Geral'!$D$10:$H$30,3,FALSE)='Matriz Objetivos x Projetos'!$B26,"P",IF(OR(VLOOKUP('Matriz Objetivos x Projetos'!U$10,'Quadro Geral'!$D$10:$H$30,4,FALSE)='Matriz Objetivos x Projetos'!$B26,VLOOKUP('Matriz Objetivos x Projetos'!U$10,'Quadro Geral'!$D$10:$H$23,5,FALSE)='Matriz Objetivos x Projetos'!$B26),"S","")),"")</f>
        <v/>
      </c>
      <c r="V26" s="20" t="str">
        <f>IFERROR(IF(VLOOKUP(V$10,'Quadro Geral'!$D$10:$H$30,3,FALSE)='Matriz Objetivos x Projetos'!$B26,"P",IF(OR(VLOOKUP('Matriz Objetivos x Projetos'!V$10,'Quadro Geral'!$D$10:$H$30,4,FALSE)='Matriz Objetivos x Projetos'!$B26,VLOOKUP('Matriz Objetivos x Projetos'!V$10,'Quadro Geral'!$D$10:$H$23,5,FALSE)='Matriz Objetivos x Projetos'!$B26),"S","")),"")</f>
        <v/>
      </c>
      <c r="W26" s="20" t="str">
        <f>IFERROR(IF(VLOOKUP(W$10,'Quadro Geral'!$D$10:$H$30,3,FALSE)='Matriz Objetivos x Projetos'!$B26,"P",IF(OR(VLOOKUP('Matriz Objetivos x Projetos'!W$10,'Quadro Geral'!$D$10:$H$30,4,FALSE)='Matriz Objetivos x Projetos'!$B26,VLOOKUP('Matriz Objetivos x Projetos'!W$10,'Quadro Geral'!$D$10:$H$23,5,FALSE)='Matriz Objetivos x Projetos'!$B26),"S","")),"")</f>
        <v/>
      </c>
      <c r="X26" s="17">
        <f t="shared" si="0"/>
        <v>0</v>
      </c>
      <c r="Y26" s="16" t="str">
        <f t="shared" si="1"/>
        <v>Pessoas e Infraestrutura</v>
      </c>
    </row>
    <row r="27" spans="1:25" ht="45" customHeight="1" x14ac:dyDescent="0.2">
      <c r="A27" s="73"/>
      <c r="B27" s="71" t="s">
        <v>97</v>
      </c>
      <c r="C27" s="20" t="str">
        <f>IFERROR(IF(VLOOKUP(C$10,'Quadro Geral'!$D$10:$H$30,3,FALSE)='Matriz Objetivos x Projetos'!$B27,"P",IF(OR(VLOOKUP('Matriz Objetivos x Projetos'!C$10,'Quadro Geral'!$D$10:$H$30,4,FALSE)='Matriz Objetivos x Projetos'!$B27,VLOOKUP('Matriz Objetivos x Projetos'!C$10,'Quadro Geral'!$D$10:$H$23,5,FALSE)='Matriz Objetivos x Projetos'!$B27),"S","")),"")</f>
        <v/>
      </c>
      <c r="D27" s="20" t="str">
        <f>IFERROR(IF(VLOOKUP(D$10,'Quadro Geral'!$D$10:$H$30,3,FALSE)='Matriz Objetivos x Projetos'!$B27,"P",IF(OR(VLOOKUP('Matriz Objetivos x Projetos'!D$10,'Quadro Geral'!$D$10:$H$30,4,FALSE)='Matriz Objetivos x Projetos'!$B27,VLOOKUP('Matriz Objetivos x Projetos'!D$10,'Quadro Geral'!$D$10:$H$23,5,FALSE)='Matriz Objetivos x Projetos'!$B27),"S","")),"")</f>
        <v/>
      </c>
      <c r="E27" s="20" t="str">
        <f>IFERROR(IF(VLOOKUP(E$10,'Quadro Geral'!$D$10:$H$30,3,FALSE)='Matriz Objetivos x Projetos'!$B27,"P",IF(OR(VLOOKUP('Matriz Objetivos x Projetos'!E$10,'Quadro Geral'!$D$10:$H$30,4,FALSE)='Matriz Objetivos x Projetos'!$B27,VLOOKUP('Matriz Objetivos x Projetos'!E$10,'Quadro Geral'!$D$10:$H$23,5,FALSE)='Matriz Objetivos x Projetos'!$B27),"S","")),"")</f>
        <v/>
      </c>
      <c r="F27" s="20" t="str">
        <f>IFERROR(IF(VLOOKUP(F$10,'Quadro Geral'!$D$10:$H$30,3,FALSE)='Matriz Objetivos x Projetos'!$B27,"P",IF(OR(VLOOKUP('Matriz Objetivos x Projetos'!F$10,'Quadro Geral'!$D$10:$H$30,4,FALSE)='Matriz Objetivos x Projetos'!$B27,VLOOKUP('Matriz Objetivos x Projetos'!F$10,'Quadro Geral'!$D$10:$H$23,5,FALSE)='Matriz Objetivos x Projetos'!$B27),"S","")),"")</f>
        <v/>
      </c>
      <c r="G27" s="20" t="str">
        <f>IFERROR(IF(VLOOKUP(G$10,'Quadro Geral'!$D$10:$H$30,3,FALSE)='Matriz Objetivos x Projetos'!$B27,"P",IF(OR(VLOOKUP('Matriz Objetivos x Projetos'!G$10,'Quadro Geral'!$D$10:$H$30,4,FALSE)='Matriz Objetivos x Projetos'!$B27,VLOOKUP('Matriz Objetivos x Projetos'!G$10,'Quadro Geral'!$D$10:$H$23,5,FALSE)='Matriz Objetivos x Projetos'!$B27),"S","")),"")</f>
        <v>P</v>
      </c>
      <c r="H27" s="20" t="str">
        <f>IFERROR(IF(VLOOKUP(H$10,'Quadro Geral'!$D$10:$H$30,3,FALSE)='Matriz Objetivos x Projetos'!$B27,"P",IF(OR(VLOOKUP('Matriz Objetivos x Projetos'!H$10,'Quadro Geral'!$D$10:$H$30,4,FALSE)='Matriz Objetivos x Projetos'!$B27,VLOOKUP('Matriz Objetivos x Projetos'!H$10,'Quadro Geral'!$D$10:$H$23,5,FALSE)='Matriz Objetivos x Projetos'!$B27),"S","")),"")</f>
        <v/>
      </c>
      <c r="I27" s="20" t="str">
        <f>IFERROR(IF(VLOOKUP(I$10,'Quadro Geral'!$D$10:$H$30,3,FALSE)='Matriz Objetivos x Projetos'!$B27,"P",IF(OR(VLOOKUP('Matriz Objetivos x Projetos'!I$10,'Quadro Geral'!$D$10:$H$30,4,FALSE)='Matriz Objetivos x Projetos'!$B27,VLOOKUP('Matriz Objetivos x Projetos'!I$10,'Quadro Geral'!$D$10:$H$23,5,FALSE)='Matriz Objetivos x Projetos'!$B27),"S","")),"")</f>
        <v/>
      </c>
      <c r="J27" s="20" t="str">
        <f>IFERROR(IF(VLOOKUP(J$10,'Quadro Geral'!$D$10:$H$30,3,FALSE)='Matriz Objetivos x Projetos'!$B27,"P",IF(OR(VLOOKUP('Matriz Objetivos x Projetos'!J$10,'Quadro Geral'!$D$10:$H$30,4,FALSE)='Matriz Objetivos x Projetos'!$B27,VLOOKUP('Matriz Objetivos x Projetos'!J$10,'Quadro Geral'!$D$10:$H$23,5,FALSE)='Matriz Objetivos x Projetos'!$B27),"S","")),"")</f>
        <v/>
      </c>
      <c r="K27" s="20" t="str">
        <f>IFERROR(IF(VLOOKUP(K$10,'Quadro Geral'!$D$10:$H$30,3,FALSE)='Matriz Objetivos x Projetos'!$B27,"P",IF(OR(VLOOKUP('Matriz Objetivos x Projetos'!K$10,'Quadro Geral'!$D$10:$H$30,4,FALSE)='Matriz Objetivos x Projetos'!$B27,VLOOKUP('Matriz Objetivos x Projetos'!K$10,'Quadro Geral'!$D$10:$H$23,5,FALSE)='Matriz Objetivos x Projetos'!$B27),"S","")),"")</f>
        <v/>
      </c>
      <c r="L27" s="20" t="str">
        <f>IFERROR(IF(VLOOKUP(L$10,'Quadro Geral'!$D$10:$H$30,3,FALSE)='Matriz Objetivos x Projetos'!$B27,"P",IF(OR(VLOOKUP('Matriz Objetivos x Projetos'!L$10,'Quadro Geral'!$D$10:$H$30,4,FALSE)='Matriz Objetivos x Projetos'!$B27,VLOOKUP('Matriz Objetivos x Projetos'!L$10,'Quadro Geral'!$D$10:$H$23,5,FALSE)='Matriz Objetivos x Projetos'!$B27),"S","")),"")</f>
        <v>P</v>
      </c>
      <c r="M27" s="20" t="str">
        <f>IFERROR(IF(VLOOKUP(M$10,'Quadro Geral'!$D$10:$H$30,3,FALSE)='Matriz Objetivos x Projetos'!$B27,"P",IF(OR(VLOOKUP('Matriz Objetivos x Projetos'!M$10,'Quadro Geral'!$D$10:$H$30,4,FALSE)='Matriz Objetivos x Projetos'!$B27,VLOOKUP('Matriz Objetivos x Projetos'!M$10,'Quadro Geral'!$D$10:$H$23,5,FALSE)='Matriz Objetivos x Projetos'!$B27),"S","")),"")</f>
        <v/>
      </c>
      <c r="N27" s="20" t="str">
        <f>IFERROR(IF(VLOOKUP(N$10,'Quadro Geral'!$D$10:$H$30,3,FALSE)='Matriz Objetivos x Projetos'!$B27,"P",IF(OR(VLOOKUP('Matriz Objetivos x Projetos'!N$10,'Quadro Geral'!$D$10:$H$30,4,FALSE)='Matriz Objetivos x Projetos'!$B27,VLOOKUP('Matriz Objetivos x Projetos'!N$10,'Quadro Geral'!$D$10:$H$23,5,FALSE)='Matriz Objetivos x Projetos'!$B27),"S","")),"")</f>
        <v/>
      </c>
      <c r="O27" s="20" t="str">
        <f>IFERROR(IF(VLOOKUP(O$10,'Quadro Geral'!$D$10:$H$30,3,FALSE)='Matriz Objetivos x Projetos'!$B27,"P",IF(OR(VLOOKUP('Matriz Objetivos x Projetos'!O$10,'Quadro Geral'!$D$10:$H$30,4,FALSE)='Matriz Objetivos x Projetos'!$B27,VLOOKUP('Matriz Objetivos x Projetos'!O$10,'Quadro Geral'!$D$10:$H$23,5,FALSE)='Matriz Objetivos x Projetos'!$B27),"S","")),"")</f>
        <v/>
      </c>
      <c r="P27" s="20" t="str">
        <f>IFERROR(IF(VLOOKUP(P$10,'Quadro Geral'!$D$10:$H$30,3,FALSE)='Matriz Objetivos x Projetos'!$B27,"P",IF(OR(VLOOKUP('Matriz Objetivos x Projetos'!P$10,'Quadro Geral'!$D$10:$H$30,4,FALSE)='Matriz Objetivos x Projetos'!$B27,VLOOKUP('Matriz Objetivos x Projetos'!P$10,'Quadro Geral'!$D$10:$H$23,5,FALSE)='Matriz Objetivos x Projetos'!$B27),"S","")),"")</f>
        <v/>
      </c>
      <c r="Q27" s="20" t="str">
        <f>IFERROR(IF(VLOOKUP(Q$10,'Quadro Geral'!$D$10:$H$30,3,FALSE)='Matriz Objetivos x Projetos'!$B27,"P",IF(OR(VLOOKUP('Matriz Objetivos x Projetos'!Q$10,'Quadro Geral'!$D$10:$H$30,4,FALSE)='Matriz Objetivos x Projetos'!$B27,VLOOKUP('Matriz Objetivos x Projetos'!Q$10,'Quadro Geral'!$D$10:$H$23,5,FALSE)='Matriz Objetivos x Projetos'!$B27),"S","")),"")</f>
        <v/>
      </c>
      <c r="R27" s="20" t="str">
        <f>IFERROR(IF(VLOOKUP(R$10,'Quadro Geral'!$D$10:$H$30,3,FALSE)='Matriz Objetivos x Projetos'!$B27,"P",IF(OR(VLOOKUP('Matriz Objetivos x Projetos'!R$10,'Quadro Geral'!$D$10:$H$30,4,FALSE)='Matriz Objetivos x Projetos'!$B27,VLOOKUP('Matriz Objetivos x Projetos'!R$10,'Quadro Geral'!$D$10:$H$23,5,FALSE)='Matriz Objetivos x Projetos'!$B27),"S","")),"")</f>
        <v/>
      </c>
      <c r="S27" s="20" t="str">
        <f>IFERROR(IF(VLOOKUP(S$10,'Quadro Geral'!$D$10:$H$30,3,FALSE)='Matriz Objetivos x Projetos'!$B27,"P",IF(OR(VLOOKUP('Matriz Objetivos x Projetos'!S$10,'Quadro Geral'!$D$10:$H$30,4,FALSE)='Matriz Objetivos x Projetos'!$B27,VLOOKUP('Matriz Objetivos x Projetos'!S$10,'Quadro Geral'!$D$10:$H$23,5,FALSE)='Matriz Objetivos x Projetos'!$B27),"S","")),"")</f>
        <v/>
      </c>
      <c r="T27" s="20" t="str">
        <f>IFERROR(IF(VLOOKUP(T$10,'Quadro Geral'!$D$10:$H$30,3,FALSE)='Matriz Objetivos x Projetos'!$B27,"P",IF(OR(VLOOKUP('Matriz Objetivos x Projetos'!T$10,'Quadro Geral'!$D$10:$H$30,4,FALSE)='Matriz Objetivos x Projetos'!$B27,VLOOKUP('Matriz Objetivos x Projetos'!T$10,'Quadro Geral'!$D$10:$H$23,5,FALSE)='Matriz Objetivos x Projetos'!$B27),"S","")),"")</f>
        <v/>
      </c>
      <c r="U27" s="20" t="str">
        <f>IFERROR(IF(VLOOKUP(U$10,'Quadro Geral'!$D$10:$H$30,3,FALSE)='Matriz Objetivos x Projetos'!$B27,"P",IF(OR(VLOOKUP('Matriz Objetivos x Projetos'!U$10,'Quadro Geral'!$D$10:$H$30,4,FALSE)='Matriz Objetivos x Projetos'!$B27,VLOOKUP('Matriz Objetivos x Projetos'!U$10,'Quadro Geral'!$D$10:$H$23,5,FALSE)='Matriz Objetivos x Projetos'!$B27),"S","")),"")</f>
        <v/>
      </c>
      <c r="V27" s="20" t="str">
        <f>IFERROR(IF(VLOOKUP(V$10,'Quadro Geral'!$D$10:$H$30,3,FALSE)='Matriz Objetivos x Projetos'!$B27,"P",IF(OR(VLOOKUP('Matriz Objetivos x Projetos'!V$10,'Quadro Geral'!$D$10:$H$30,4,FALSE)='Matriz Objetivos x Projetos'!$B27,VLOOKUP('Matriz Objetivos x Projetos'!V$10,'Quadro Geral'!$D$10:$H$23,5,FALSE)='Matriz Objetivos x Projetos'!$B27),"S","")),"")</f>
        <v/>
      </c>
      <c r="W27" s="20" t="str">
        <f>IFERROR(IF(VLOOKUP(W$10,'Quadro Geral'!$D$10:$H$30,3,FALSE)='Matriz Objetivos x Projetos'!$B27,"P",IF(OR(VLOOKUP('Matriz Objetivos x Projetos'!W$10,'Quadro Geral'!$D$10:$H$30,4,FALSE)='Matriz Objetivos x Projetos'!$B27,VLOOKUP('Matriz Objetivos x Projetos'!W$10,'Quadro Geral'!$D$10:$H$23,5,FALSE)='Matriz Objetivos x Projetos'!$B27),"S","")),"")</f>
        <v/>
      </c>
      <c r="X27" s="17">
        <f t="shared" si="0"/>
        <v>0</v>
      </c>
      <c r="Y27" s="16" t="str">
        <f t="shared" si="1"/>
        <v>Pessoas e Infraestrutura</v>
      </c>
    </row>
    <row r="28" spans="1:25" x14ac:dyDescent="0.2">
      <c r="C28" s="17">
        <f>COUNTIF(C11:C27,"x")</f>
        <v>0</v>
      </c>
      <c r="D28" s="17">
        <f t="shared" ref="D28:W28" si="2">COUNTIF(D11:D27,"x")</f>
        <v>0</v>
      </c>
      <c r="E28" s="17">
        <f t="shared" si="2"/>
        <v>0</v>
      </c>
      <c r="F28" s="17">
        <f t="shared" si="2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2"/>
        <v>0</v>
      </c>
      <c r="K28" s="17">
        <f t="shared" si="2"/>
        <v>0</v>
      </c>
      <c r="L28" s="17">
        <f t="shared" si="2"/>
        <v>0</v>
      </c>
      <c r="M28" s="17">
        <f t="shared" si="2"/>
        <v>0</v>
      </c>
      <c r="N28" s="17">
        <f t="shared" si="2"/>
        <v>0</v>
      </c>
      <c r="O28" s="17">
        <f t="shared" si="2"/>
        <v>0</v>
      </c>
      <c r="P28" s="17">
        <f t="shared" si="2"/>
        <v>0</v>
      </c>
      <c r="Q28" s="17">
        <f t="shared" si="2"/>
        <v>0</v>
      </c>
      <c r="R28" s="17">
        <f t="shared" si="2"/>
        <v>0</v>
      </c>
      <c r="S28" s="17">
        <f t="shared" si="2"/>
        <v>0</v>
      </c>
      <c r="T28" s="17">
        <f t="shared" si="2"/>
        <v>0</v>
      </c>
      <c r="U28" s="17">
        <f t="shared" si="2"/>
        <v>0</v>
      </c>
      <c r="V28" s="17">
        <f t="shared" si="2"/>
        <v>0</v>
      </c>
      <c r="W28" s="17">
        <f t="shared" si="2"/>
        <v>0</v>
      </c>
      <c r="X28" s="17"/>
    </row>
  </sheetData>
  <sheetProtection formatCells="0" selectLockedCells="1"/>
  <mergeCells count="4">
    <mergeCell ref="A14:A24"/>
    <mergeCell ref="A12:A13"/>
    <mergeCell ref="A7:W7"/>
    <mergeCell ref="A8:W8"/>
  </mergeCells>
  <conditionalFormatting sqref="C11:W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pageSetUpPr fitToPage="1"/>
  </sheetPr>
  <dimension ref="A1:K352"/>
  <sheetViews>
    <sheetView showGridLines="0" topLeftCell="A57" zoomScale="55" zoomScaleNormal="55" zoomScaleSheetLayoutView="50" zoomScalePageLayoutView="10" workbookViewId="0">
      <selection activeCell="B58" sqref="B58"/>
    </sheetView>
  </sheetViews>
  <sheetFormatPr defaultRowHeight="18.75" x14ac:dyDescent="0.3"/>
  <cols>
    <col min="1" max="1" width="88.42578125" style="34" customWidth="1"/>
    <col min="2" max="2" width="106.140625" style="35" customWidth="1"/>
    <col min="3" max="3" width="37" style="35" customWidth="1"/>
    <col min="4" max="4" width="33.5703125" style="35" customWidth="1"/>
    <col min="5" max="5" width="39" style="34" bestFit="1" customWidth="1"/>
    <col min="6" max="6" width="9.140625" style="63"/>
    <col min="7" max="254" width="9.140625" style="34"/>
    <col min="255" max="255" width="101.28515625" style="34" customWidth="1"/>
    <col min="256" max="256" width="92.28515625" style="34" customWidth="1"/>
    <col min="257" max="257" width="27.85546875" style="34" customWidth="1"/>
    <col min="258" max="258" width="29.5703125" style="34" customWidth="1"/>
    <col min="259" max="259" width="27.28515625" style="34" customWidth="1"/>
    <col min="260" max="260" width="27.7109375" style="34" customWidth="1"/>
    <col min="261" max="261" width="46.140625" style="34" customWidth="1"/>
    <col min="262" max="510" width="9.140625" style="34"/>
    <col min="511" max="511" width="101.28515625" style="34" customWidth="1"/>
    <col min="512" max="512" width="92.28515625" style="34" customWidth="1"/>
    <col min="513" max="513" width="27.85546875" style="34" customWidth="1"/>
    <col min="514" max="514" width="29.5703125" style="34" customWidth="1"/>
    <col min="515" max="515" width="27.28515625" style="34" customWidth="1"/>
    <col min="516" max="516" width="27.7109375" style="34" customWidth="1"/>
    <col min="517" max="517" width="46.140625" style="34" customWidth="1"/>
    <col min="518" max="766" width="9.140625" style="34"/>
    <col min="767" max="767" width="101.28515625" style="34" customWidth="1"/>
    <col min="768" max="768" width="92.28515625" style="34" customWidth="1"/>
    <col min="769" max="769" width="27.85546875" style="34" customWidth="1"/>
    <col min="770" max="770" width="29.5703125" style="34" customWidth="1"/>
    <col min="771" max="771" width="27.28515625" style="34" customWidth="1"/>
    <col min="772" max="772" width="27.7109375" style="34" customWidth="1"/>
    <col min="773" max="773" width="46.140625" style="34" customWidth="1"/>
    <col min="774" max="1022" width="9.140625" style="34"/>
    <col min="1023" max="1023" width="101.28515625" style="34" customWidth="1"/>
    <col min="1024" max="1024" width="92.28515625" style="34" customWidth="1"/>
    <col min="1025" max="1025" width="27.85546875" style="34" customWidth="1"/>
    <col min="1026" max="1026" width="29.5703125" style="34" customWidth="1"/>
    <col min="1027" max="1027" width="27.28515625" style="34" customWidth="1"/>
    <col min="1028" max="1028" width="27.7109375" style="34" customWidth="1"/>
    <col min="1029" max="1029" width="46.140625" style="34" customWidth="1"/>
    <col min="1030" max="1278" width="9.140625" style="34"/>
    <col min="1279" max="1279" width="101.28515625" style="34" customWidth="1"/>
    <col min="1280" max="1280" width="92.28515625" style="34" customWidth="1"/>
    <col min="1281" max="1281" width="27.85546875" style="34" customWidth="1"/>
    <col min="1282" max="1282" width="29.5703125" style="34" customWidth="1"/>
    <col min="1283" max="1283" width="27.28515625" style="34" customWidth="1"/>
    <col min="1284" max="1284" width="27.7109375" style="34" customWidth="1"/>
    <col min="1285" max="1285" width="46.140625" style="34" customWidth="1"/>
    <col min="1286" max="1534" width="9.140625" style="34"/>
    <col min="1535" max="1535" width="101.28515625" style="34" customWidth="1"/>
    <col min="1536" max="1536" width="92.28515625" style="34" customWidth="1"/>
    <col min="1537" max="1537" width="27.85546875" style="34" customWidth="1"/>
    <col min="1538" max="1538" width="29.5703125" style="34" customWidth="1"/>
    <col min="1539" max="1539" width="27.28515625" style="34" customWidth="1"/>
    <col min="1540" max="1540" width="27.7109375" style="34" customWidth="1"/>
    <col min="1541" max="1541" width="46.140625" style="34" customWidth="1"/>
    <col min="1542" max="1790" width="9.140625" style="34"/>
    <col min="1791" max="1791" width="101.28515625" style="34" customWidth="1"/>
    <col min="1792" max="1792" width="92.28515625" style="34" customWidth="1"/>
    <col min="1793" max="1793" width="27.85546875" style="34" customWidth="1"/>
    <col min="1794" max="1794" width="29.5703125" style="34" customWidth="1"/>
    <col min="1795" max="1795" width="27.28515625" style="34" customWidth="1"/>
    <col min="1796" max="1796" width="27.7109375" style="34" customWidth="1"/>
    <col min="1797" max="1797" width="46.140625" style="34" customWidth="1"/>
    <col min="1798" max="2046" width="9.140625" style="34"/>
    <col min="2047" max="2047" width="101.28515625" style="34" customWidth="1"/>
    <col min="2048" max="2048" width="92.28515625" style="34" customWidth="1"/>
    <col min="2049" max="2049" width="27.85546875" style="34" customWidth="1"/>
    <col min="2050" max="2050" width="29.5703125" style="34" customWidth="1"/>
    <col min="2051" max="2051" width="27.28515625" style="34" customWidth="1"/>
    <col min="2052" max="2052" width="27.7109375" style="34" customWidth="1"/>
    <col min="2053" max="2053" width="46.140625" style="34" customWidth="1"/>
    <col min="2054" max="2302" width="9.140625" style="34"/>
    <col min="2303" max="2303" width="101.28515625" style="34" customWidth="1"/>
    <col min="2304" max="2304" width="92.28515625" style="34" customWidth="1"/>
    <col min="2305" max="2305" width="27.85546875" style="34" customWidth="1"/>
    <col min="2306" max="2306" width="29.5703125" style="34" customWidth="1"/>
    <col min="2307" max="2307" width="27.28515625" style="34" customWidth="1"/>
    <col min="2308" max="2308" width="27.7109375" style="34" customWidth="1"/>
    <col min="2309" max="2309" width="46.140625" style="34" customWidth="1"/>
    <col min="2310" max="2558" width="9.140625" style="34"/>
    <col min="2559" max="2559" width="101.28515625" style="34" customWidth="1"/>
    <col min="2560" max="2560" width="92.28515625" style="34" customWidth="1"/>
    <col min="2561" max="2561" width="27.85546875" style="34" customWidth="1"/>
    <col min="2562" max="2562" width="29.5703125" style="34" customWidth="1"/>
    <col min="2563" max="2563" width="27.28515625" style="34" customWidth="1"/>
    <col min="2564" max="2564" width="27.7109375" style="34" customWidth="1"/>
    <col min="2565" max="2565" width="46.140625" style="34" customWidth="1"/>
    <col min="2566" max="2814" width="9.140625" style="34"/>
    <col min="2815" max="2815" width="101.28515625" style="34" customWidth="1"/>
    <col min="2816" max="2816" width="92.28515625" style="34" customWidth="1"/>
    <col min="2817" max="2817" width="27.85546875" style="34" customWidth="1"/>
    <col min="2818" max="2818" width="29.5703125" style="34" customWidth="1"/>
    <col min="2819" max="2819" width="27.28515625" style="34" customWidth="1"/>
    <col min="2820" max="2820" width="27.7109375" style="34" customWidth="1"/>
    <col min="2821" max="2821" width="46.140625" style="34" customWidth="1"/>
    <col min="2822" max="3070" width="9.140625" style="34"/>
    <col min="3071" max="3071" width="101.28515625" style="34" customWidth="1"/>
    <col min="3072" max="3072" width="92.28515625" style="34" customWidth="1"/>
    <col min="3073" max="3073" width="27.85546875" style="34" customWidth="1"/>
    <col min="3074" max="3074" width="29.5703125" style="34" customWidth="1"/>
    <col min="3075" max="3075" width="27.28515625" style="34" customWidth="1"/>
    <col min="3076" max="3076" width="27.7109375" style="34" customWidth="1"/>
    <col min="3077" max="3077" width="46.140625" style="34" customWidth="1"/>
    <col min="3078" max="3326" width="9.140625" style="34"/>
    <col min="3327" max="3327" width="101.28515625" style="34" customWidth="1"/>
    <col min="3328" max="3328" width="92.28515625" style="34" customWidth="1"/>
    <col min="3329" max="3329" width="27.85546875" style="34" customWidth="1"/>
    <col min="3330" max="3330" width="29.5703125" style="34" customWidth="1"/>
    <col min="3331" max="3331" width="27.28515625" style="34" customWidth="1"/>
    <col min="3332" max="3332" width="27.7109375" style="34" customWidth="1"/>
    <col min="3333" max="3333" width="46.140625" style="34" customWidth="1"/>
    <col min="3334" max="3582" width="9.140625" style="34"/>
    <col min="3583" max="3583" width="101.28515625" style="34" customWidth="1"/>
    <col min="3584" max="3584" width="92.28515625" style="34" customWidth="1"/>
    <col min="3585" max="3585" width="27.85546875" style="34" customWidth="1"/>
    <col min="3586" max="3586" width="29.5703125" style="34" customWidth="1"/>
    <col min="3587" max="3587" width="27.28515625" style="34" customWidth="1"/>
    <col min="3588" max="3588" width="27.7109375" style="34" customWidth="1"/>
    <col min="3589" max="3589" width="46.140625" style="34" customWidth="1"/>
    <col min="3590" max="3838" width="9.140625" style="34"/>
    <col min="3839" max="3839" width="101.28515625" style="34" customWidth="1"/>
    <col min="3840" max="3840" width="92.28515625" style="34" customWidth="1"/>
    <col min="3841" max="3841" width="27.85546875" style="34" customWidth="1"/>
    <col min="3842" max="3842" width="29.5703125" style="34" customWidth="1"/>
    <col min="3843" max="3843" width="27.28515625" style="34" customWidth="1"/>
    <col min="3844" max="3844" width="27.7109375" style="34" customWidth="1"/>
    <col min="3845" max="3845" width="46.140625" style="34" customWidth="1"/>
    <col min="3846" max="4094" width="9.140625" style="34"/>
    <col min="4095" max="4095" width="101.28515625" style="34" customWidth="1"/>
    <col min="4096" max="4096" width="92.28515625" style="34" customWidth="1"/>
    <col min="4097" max="4097" width="27.85546875" style="34" customWidth="1"/>
    <col min="4098" max="4098" width="29.5703125" style="34" customWidth="1"/>
    <col min="4099" max="4099" width="27.28515625" style="34" customWidth="1"/>
    <col min="4100" max="4100" width="27.7109375" style="34" customWidth="1"/>
    <col min="4101" max="4101" width="46.140625" style="34" customWidth="1"/>
    <col min="4102" max="4350" width="9.140625" style="34"/>
    <col min="4351" max="4351" width="101.28515625" style="34" customWidth="1"/>
    <col min="4352" max="4352" width="92.28515625" style="34" customWidth="1"/>
    <col min="4353" max="4353" width="27.85546875" style="34" customWidth="1"/>
    <col min="4354" max="4354" width="29.5703125" style="34" customWidth="1"/>
    <col min="4355" max="4355" width="27.28515625" style="34" customWidth="1"/>
    <col min="4356" max="4356" width="27.7109375" style="34" customWidth="1"/>
    <col min="4357" max="4357" width="46.140625" style="34" customWidth="1"/>
    <col min="4358" max="4606" width="9.140625" style="34"/>
    <col min="4607" max="4607" width="101.28515625" style="34" customWidth="1"/>
    <col min="4608" max="4608" width="92.28515625" style="34" customWidth="1"/>
    <col min="4609" max="4609" width="27.85546875" style="34" customWidth="1"/>
    <col min="4610" max="4610" width="29.5703125" style="34" customWidth="1"/>
    <col min="4611" max="4611" width="27.28515625" style="34" customWidth="1"/>
    <col min="4612" max="4612" width="27.7109375" style="34" customWidth="1"/>
    <col min="4613" max="4613" width="46.140625" style="34" customWidth="1"/>
    <col min="4614" max="4862" width="9.140625" style="34"/>
    <col min="4863" max="4863" width="101.28515625" style="34" customWidth="1"/>
    <col min="4864" max="4864" width="92.28515625" style="34" customWidth="1"/>
    <col min="4865" max="4865" width="27.85546875" style="34" customWidth="1"/>
    <col min="4866" max="4866" width="29.5703125" style="34" customWidth="1"/>
    <col min="4867" max="4867" width="27.28515625" style="34" customWidth="1"/>
    <col min="4868" max="4868" width="27.7109375" style="34" customWidth="1"/>
    <col min="4869" max="4869" width="46.140625" style="34" customWidth="1"/>
    <col min="4870" max="5118" width="9.140625" style="34"/>
    <col min="5119" max="5119" width="101.28515625" style="34" customWidth="1"/>
    <col min="5120" max="5120" width="92.28515625" style="34" customWidth="1"/>
    <col min="5121" max="5121" width="27.85546875" style="34" customWidth="1"/>
    <col min="5122" max="5122" width="29.5703125" style="34" customWidth="1"/>
    <col min="5123" max="5123" width="27.28515625" style="34" customWidth="1"/>
    <col min="5124" max="5124" width="27.7109375" style="34" customWidth="1"/>
    <col min="5125" max="5125" width="46.140625" style="34" customWidth="1"/>
    <col min="5126" max="5374" width="9.140625" style="34"/>
    <col min="5375" max="5375" width="101.28515625" style="34" customWidth="1"/>
    <col min="5376" max="5376" width="92.28515625" style="34" customWidth="1"/>
    <col min="5377" max="5377" width="27.85546875" style="34" customWidth="1"/>
    <col min="5378" max="5378" width="29.5703125" style="34" customWidth="1"/>
    <col min="5379" max="5379" width="27.28515625" style="34" customWidth="1"/>
    <col min="5380" max="5380" width="27.7109375" style="34" customWidth="1"/>
    <col min="5381" max="5381" width="46.140625" style="34" customWidth="1"/>
    <col min="5382" max="5630" width="9.140625" style="34"/>
    <col min="5631" max="5631" width="101.28515625" style="34" customWidth="1"/>
    <col min="5632" max="5632" width="92.28515625" style="34" customWidth="1"/>
    <col min="5633" max="5633" width="27.85546875" style="34" customWidth="1"/>
    <col min="5634" max="5634" width="29.5703125" style="34" customWidth="1"/>
    <col min="5635" max="5635" width="27.28515625" style="34" customWidth="1"/>
    <col min="5636" max="5636" width="27.7109375" style="34" customWidth="1"/>
    <col min="5637" max="5637" width="46.140625" style="34" customWidth="1"/>
    <col min="5638" max="5886" width="9.140625" style="34"/>
    <col min="5887" max="5887" width="101.28515625" style="34" customWidth="1"/>
    <col min="5888" max="5888" width="92.28515625" style="34" customWidth="1"/>
    <col min="5889" max="5889" width="27.85546875" style="34" customWidth="1"/>
    <col min="5890" max="5890" width="29.5703125" style="34" customWidth="1"/>
    <col min="5891" max="5891" width="27.28515625" style="34" customWidth="1"/>
    <col min="5892" max="5892" width="27.7109375" style="34" customWidth="1"/>
    <col min="5893" max="5893" width="46.140625" style="34" customWidth="1"/>
    <col min="5894" max="6142" width="9.140625" style="34"/>
    <col min="6143" max="6143" width="101.28515625" style="34" customWidth="1"/>
    <col min="6144" max="6144" width="92.28515625" style="34" customWidth="1"/>
    <col min="6145" max="6145" width="27.85546875" style="34" customWidth="1"/>
    <col min="6146" max="6146" width="29.5703125" style="34" customWidth="1"/>
    <col min="6147" max="6147" width="27.28515625" style="34" customWidth="1"/>
    <col min="6148" max="6148" width="27.7109375" style="34" customWidth="1"/>
    <col min="6149" max="6149" width="46.140625" style="34" customWidth="1"/>
    <col min="6150" max="6398" width="9.140625" style="34"/>
    <col min="6399" max="6399" width="101.28515625" style="34" customWidth="1"/>
    <col min="6400" max="6400" width="92.28515625" style="34" customWidth="1"/>
    <col min="6401" max="6401" width="27.85546875" style="34" customWidth="1"/>
    <col min="6402" max="6402" width="29.5703125" style="34" customWidth="1"/>
    <col min="6403" max="6403" width="27.28515625" style="34" customWidth="1"/>
    <col min="6404" max="6404" width="27.7109375" style="34" customWidth="1"/>
    <col min="6405" max="6405" width="46.140625" style="34" customWidth="1"/>
    <col min="6406" max="6654" width="9.140625" style="34"/>
    <col min="6655" max="6655" width="101.28515625" style="34" customWidth="1"/>
    <col min="6656" max="6656" width="92.28515625" style="34" customWidth="1"/>
    <col min="6657" max="6657" width="27.85546875" style="34" customWidth="1"/>
    <col min="6658" max="6658" width="29.5703125" style="34" customWidth="1"/>
    <col min="6659" max="6659" width="27.28515625" style="34" customWidth="1"/>
    <col min="6660" max="6660" width="27.7109375" style="34" customWidth="1"/>
    <col min="6661" max="6661" width="46.140625" style="34" customWidth="1"/>
    <col min="6662" max="6910" width="9.140625" style="34"/>
    <col min="6911" max="6911" width="101.28515625" style="34" customWidth="1"/>
    <col min="6912" max="6912" width="92.28515625" style="34" customWidth="1"/>
    <col min="6913" max="6913" width="27.85546875" style="34" customWidth="1"/>
    <col min="6914" max="6914" width="29.5703125" style="34" customWidth="1"/>
    <col min="6915" max="6915" width="27.28515625" style="34" customWidth="1"/>
    <col min="6916" max="6916" width="27.7109375" style="34" customWidth="1"/>
    <col min="6917" max="6917" width="46.140625" style="34" customWidth="1"/>
    <col min="6918" max="7166" width="9.140625" style="34"/>
    <col min="7167" max="7167" width="101.28515625" style="34" customWidth="1"/>
    <col min="7168" max="7168" width="92.28515625" style="34" customWidth="1"/>
    <col min="7169" max="7169" width="27.85546875" style="34" customWidth="1"/>
    <col min="7170" max="7170" width="29.5703125" style="34" customWidth="1"/>
    <col min="7171" max="7171" width="27.28515625" style="34" customWidth="1"/>
    <col min="7172" max="7172" width="27.7109375" style="34" customWidth="1"/>
    <col min="7173" max="7173" width="46.140625" style="34" customWidth="1"/>
    <col min="7174" max="7422" width="9.140625" style="34"/>
    <col min="7423" max="7423" width="101.28515625" style="34" customWidth="1"/>
    <col min="7424" max="7424" width="92.28515625" style="34" customWidth="1"/>
    <col min="7425" max="7425" width="27.85546875" style="34" customWidth="1"/>
    <col min="7426" max="7426" width="29.5703125" style="34" customWidth="1"/>
    <col min="7427" max="7427" width="27.28515625" style="34" customWidth="1"/>
    <col min="7428" max="7428" width="27.7109375" style="34" customWidth="1"/>
    <col min="7429" max="7429" width="46.140625" style="34" customWidth="1"/>
    <col min="7430" max="7678" width="9.140625" style="34"/>
    <col min="7679" max="7679" width="101.28515625" style="34" customWidth="1"/>
    <col min="7680" max="7680" width="92.28515625" style="34" customWidth="1"/>
    <col min="7681" max="7681" width="27.85546875" style="34" customWidth="1"/>
    <col min="7682" max="7682" width="29.5703125" style="34" customWidth="1"/>
    <col min="7683" max="7683" width="27.28515625" style="34" customWidth="1"/>
    <col min="7684" max="7684" width="27.7109375" style="34" customWidth="1"/>
    <col min="7685" max="7685" width="46.140625" style="34" customWidth="1"/>
    <col min="7686" max="7934" width="9.140625" style="34"/>
    <col min="7935" max="7935" width="101.28515625" style="34" customWidth="1"/>
    <col min="7936" max="7936" width="92.28515625" style="34" customWidth="1"/>
    <col min="7937" max="7937" width="27.85546875" style="34" customWidth="1"/>
    <col min="7938" max="7938" width="29.5703125" style="34" customWidth="1"/>
    <col min="7939" max="7939" width="27.28515625" style="34" customWidth="1"/>
    <col min="7940" max="7940" width="27.7109375" style="34" customWidth="1"/>
    <col min="7941" max="7941" width="46.140625" style="34" customWidth="1"/>
    <col min="7942" max="8190" width="9.140625" style="34"/>
    <col min="8191" max="8191" width="101.28515625" style="34" customWidth="1"/>
    <col min="8192" max="8192" width="92.28515625" style="34" customWidth="1"/>
    <col min="8193" max="8193" width="27.85546875" style="34" customWidth="1"/>
    <col min="8194" max="8194" width="29.5703125" style="34" customWidth="1"/>
    <col min="8195" max="8195" width="27.28515625" style="34" customWidth="1"/>
    <col min="8196" max="8196" width="27.7109375" style="34" customWidth="1"/>
    <col min="8197" max="8197" width="46.140625" style="34" customWidth="1"/>
    <col min="8198" max="8446" width="9.140625" style="34"/>
    <col min="8447" max="8447" width="101.28515625" style="34" customWidth="1"/>
    <col min="8448" max="8448" width="92.28515625" style="34" customWidth="1"/>
    <col min="8449" max="8449" width="27.85546875" style="34" customWidth="1"/>
    <col min="8450" max="8450" width="29.5703125" style="34" customWidth="1"/>
    <col min="8451" max="8451" width="27.28515625" style="34" customWidth="1"/>
    <col min="8452" max="8452" width="27.7109375" style="34" customWidth="1"/>
    <col min="8453" max="8453" width="46.140625" style="34" customWidth="1"/>
    <col min="8454" max="8702" width="9.140625" style="34"/>
    <col min="8703" max="8703" width="101.28515625" style="34" customWidth="1"/>
    <col min="8704" max="8704" width="92.28515625" style="34" customWidth="1"/>
    <col min="8705" max="8705" width="27.85546875" style="34" customWidth="1"/>
    <col min="8706" max="8706" width="29.5703125" style="34" customWidth="1"/>
    <col min="8707" max="8707" width="27.28515625" style="34" customWidth="1"/>
    <col min="8708" max="8708" width="27.7109375" style="34" customWidth="1"/>
    <col min="8709" max="8709" width="46.140625" style="34" customWidth="1"/>
    <col min="8710" max="8958" width="9.140625" style="34"/>
    <col min="8959" max="8959" width="101.28515625" style="34" customWidth="1"/>
    <col min="8960" max="8960" width="92.28515625" style="34" customWidth="1"/>
    <col min="8961" max="8961" width="27.85546875" style="34" customWidth="1"/>
    <col min="8962" max="8962" width="29.5703125" style="34" customWidth="1"/>
    <col min="8963" max="8963" width="27.28515625" style="34" customWidth="1"/>
    <col min="8964" max="8964" width="27.7109375" style="34" customWidth="1"/>
    <col min="8965" max="8965" width="46.140625" style="34" customWidth="1"/>
    <col min="8966" max="9214" width="9.140625" style="34"/>
    <col min="9215" max="9215" width="101.28515625" style="34" customWidth="1"/>
    <col min="9216" max="9216" width="92.28515625" style="34" customWidth="1"/>
    <col min="9217" max="9217" width="27.85546875" style="34" customWidth="1"/>
    <col min="9218" max="9218" width="29.5703125" style="34" customWidth="1"/>
    <col min="9219" max="9219" width="27.28515625" style="34" customWidth="1"/>
    <col min="9220" max="9220" width="27.7109375" style="34" customWidth="1"/>
    <col min="9221" max="9221" width="46.140625" style="34" customWidth="1"/>
    <col min="9222" max="9470" width="9.140625" style="34"/>
    <col min="9471" max="9471" width="101.28515625" style="34" customWidth="1"/>
    <col min="9472" max="9472" width="92.28515625" style="34" customWidth="1"/>
    <col min="9473" max="9473" width="27.85546875" style="34" customWidth="1"/>
    <col min="9474" max="9474" width="29.5703125" style="34" customWidth="1"/>
    <col min="9475" max="9475" width="27.28515625" style="34" customWidth="1"/>
    <col min="9476" max="9476" width="27.7109375" style="34" customWidth="1"/>
    <col min="9477" max="9477" width="46.140625" style="34" customWidth="1"/>
    <col min="9478" max="9726" width="9.140625" style="34"/>
    <col min="9727" max="9727" width="101.28515625" style="34" customWidth="1"/>
    <col min="9728" max="9728" width="92.28515625" style="34" customWidth="1"/>
    <col min="9729" max="9729" width="27.85546875" style="34" customWidth="1"/>
    <col min="9730" max="9730" width="29.5703125" style="34" customWidth="1"/>
    <col min="9731" max="9731" width="27.28515625" style="34" customWidth="1"/>
    <col min="9732" max="9732" width="27.7109375" style="34" customWidth="1"/>
    <col min="9733" max="9733" width="46.140625" style="34" customWidth="1"/>
    <col min="9734" max="9982" width="9.140625" style="34"/>
    <col min="9983" max="9983" width="101.28515625" style="34" customWidth="1"/>
    <col min="9984" max="9984" width="92.28515625" style="34" customWidth="1"/>
    <col min="9985" max="9985" width="27.85546875" style="34" customWidth="1"/>
    <col min="9986" max="9986" width="29.5703125" style="34" customWidth="1"/>
    <col min="9987" max="9987" width="27.28515625" style="34" customWidth="1"/>
    <col min="9988" max="9988" width="27.7109375" style="34" customWidth="1"/>
    <col min="9989" max="9989" width="46.140625" style="34" customWidth="1"/>
    <col min="9990" max="10238" width="9.140625" style="34"/>
    <col min="10239" max="10239" width="101.28515625" style="34" customWidth="1"/>
    <col min="10240" max="10240" width="92.28515625" style="34" customWidth="1"/>
    <col min="10241" max="10241" width="27.85546875" style="34" customWidth="1"/>
    <col min="10242" max="10242" width="29.5703125" style="34" customWidth="1"/>
    <col min="10243" max="10243" width="27.28515625" style="34" customWidth="1"/>
    <col min="10244" max="10244" width="27.7109375" style="34" customWidth="1"/>
    <col min="10245" max="10245" width="46.140625" style="34" customWidth="1"/>
    <col min="10246" max="10494" width="9.140625" style="34"/>
    <col min="10495" max="10495" width="101.28515625" style="34" customWidth="1"/>
    <col min="10496" max="10496" width="92.28515625" style="34" customWidth="1"/>
    <col min="10497" max="10497" width="27.85546875" style="34" customWidth="1"/>
    <col min="10498" max="10498" width="29.5703125" style="34" customWidth="1"/>
    <col min="10499" max="10499" width="27.28515625" style="34" customWidth="1"/>
    <col min="10500" max="10500" width="27.7109375" style="34" customWidth="1"/>
    <col min="10501" max="10501" width="46.140625" style="34" customWidth="1"/>
    <col min="10502" max="10750" width="9.140625" style="34"/>
    <col min="10751" max="10751" width="101.28515625" style="34" customWidth="1"/>
    <col min="10752" max="10752" width="92.28515625" style="34" customWidth="1"/>
    <col min="10753" max="10753" width="27.85546875" style="34" customWidth="1"/>
    <col min="10754" max="10754" width="29.5703125" style="34" customWidth="1"/>
    <col min="10755" max="10755" width="27.28515625" style="34" customWidth="1"/>
    <col min="10756" max="10756" width="27.7109375" style="34" customWidth="1"/>
    <col min="10757" max="10757" width="46.140625" style="34" customWidth="1"/>
    <col min="10758" max="11006" width="9.140625" style="34"/>
    <col min="11007" max="11007" width="101.28515625" style="34" customWidth="1"/>
    <col min="11008" max="11008" width="92.28515625" style="34" customWidth="1"/>
    <col min="11009" max="11009" width="27.85546875" style="34" customWidth="1"/>
    <col min="11010" max="11010" width="29.5703125" style="34" customWidth="1"/>
    <col min="11011" max="11011" width="27.28515625" style="34" customWidth="1"/>
    <col min="11012" max="11012" width="27.7109375" style="34" customWidth="1"/>
    <col min="11013" max="11013" width="46.140625" style="34" customWidth="1"/>
    <col min="11014" max="11262" width="9.140625" style="34"/>
    <col min="11263" max="11263" width="101.28515625" style="34" customWidth="1"/>
    <col min="11264" max="11264" width="92.28515625" style="34" customWidth="1"/>
    <col min="11265" max="11265" width="27.85546875" style="34" customWidth="1"/>
    <col min="11266" max="11266" width="29.5703125" style="34" customWidth="1"/>
    <col min="11267" max="11267" width="27.28515625" style="34" customWidth="1"/>
    <col min="11268" max="11268" width="27.7109375" style="34" customWidth="1"/>
    <col min="11269" max="11269" width="46.140625" style="34" customWidth="1"/>
    <col min="11270" max="11518" width="9.140625" style="34"/>
    <col min="11519" max="11519" width="101.28515625" style="34" customWidth="1"/>
    <col min="11520" max="11520" width="92.28515625" style="34" customWidth="1"/>
    <col min="11521" max="11521" width="27.85546875" style="34" customWidth="1"/>
    <col min="11522" max="11522" width="29.5703125" style="34" customWidth="1"/>
    <col min="11523" max="11523" width="27.28515625" style="34" customWidth="1"/>
    <col min="11524" max="11524" width="27.7109375" style="34" customWidth="1"/>
    <col min="11525" max="11525" width="46.140625" style="34" customWidth="1"/>
    <col min="11526" max="11774" width="9.140625" style="34"/>
    <col min="11775" max="11775" width="101.28515625" style="34" customWidth="1"/>
    <col min="11776" max="11776" width="92.28515625" style="34" customWidth="1"/>
    <col min="11777" max="11777" width="27.85546875" style="34" customWidth="1"/>
    <col min="11778" max="11778" width="29.5703125" style="34" customWidth="1"/>
    <col min="11779" max="11779" width="27.28515625" style="34" customWidth="1"/>
    <col min="11780" max="11780" width="27.7109375" style="34" customWidth="1"/>
    <col min="11781" max="11781" width="46.140625" style="34" customWidth="1"/>
    <col min="11782" max="12030" width="9.140625" style="34"/>
    <col min="12031" max="12031" width="101.28515625" style="34" customWidth="1"/>
    <col min="12032" max="12032" width="92.28515625" style="34" customWidth="1"/>
    <col min="12033" max="12033" width="27.85546875" style="34" customWidth="1"/>
    <col min="12034" max="12034" width="29.5703125" style="34" customWidth="1"/>
    <col min="12035" max="12035" width="27.28515625" style="34" customWidth="1"/>
    <col min="12036" max="12036" width="27.7109375" style="34" customWidth="1"/>
    <col min="12037" max="12037" width="46.140625" style="34" customWidth="1"/>
    <col min="12038" max="12286" width="9.140625" style="34"/>
    <col min="12287" max="12287" width="101.28515625" style="34" customWidth="1"/>
    <col min="12288" max="12288" width="92.28515625" style="34" customWidth="1"/>
    <col min="12289" max="12289" width="27.85546875" style="34" customWidth="1"/>
    <col min="12290" max="12290" width="29.5703125" style="34" customWidth="1"/>
    <col min="12291" max="12291" width="27.28515625" style="34" customWidth="1"/>
    <col min="12292" max="12292" width="27.7109375" style="34" customWidth="1"/>
    <col min="12293" max="12293" width="46.140625" style="34" customWidth="1"/>
    <col min="12294" max="12542" width="9.140625" style="34"/>
    <col min="12543" max="12543" width="101.28515625" style="34" customWidth="1"/>
    <col min="12544" max="12544" width="92.28515625" style="34" customWidth="1"/>
    <col min="12545" max="12545" width="27.85546875" style="34" customWidth="1"/>
    <col min="12546" max="12546" width="29.5703125" style="34" customWidth="1"/>
    <col min="12547" max="12547" width="27.28515625" style="34" customWidth="1"/>
    <col min="12548" max="12548" width="27.7109375" style="34" customWidth="1"/>
    <col min="12549" max="12549" width="46.140625" style="34" customWidth="1"/>
    <col min="12550" max="12798" width="9.140625" style="34"/>
    <col min="12799" max="12799" width="101.28515625" style="34" customWidth="1"/>
    <col min="12800" max="12800" width="92.28515625" style="34" customWidth="1"/>
    <col min="12801" max="12801" width="27.85546875" style="34" customWidth="1"/>
    <col min="12802" max="12802" width="29.5703125" style="34" customWidth="1"/>
    <col min="12803" max="12803" width="27.28515625" style="34" customWidth="1"/>
    <col min="12804" max="12804" width="27.7109375" style="34" customWidth="1"/>
    <col min="12805" max="12805" width="46.140625" style="34" customWidth="1"/>
    <col min="12806" max="13054" width="9.140625" style="34"/>
    <col min="13055" max="13055" width="101.28515625" style="34" customWidth="1"/>
    <col min="13056" max="13056" width="92.28515625" style="34" customWidth="1"/>
    <col min="13057" max="13057" width="27.85546875" style="34" customWidth="1"/>
    <col min="13058" max="13058" width="29.5703125" style="34" customWidth="1"/>
    <col min="13059" max="13059" width="27.28515625" style="34" customWidth="1"/>
    <col min="13060" max="13060" width="27.7109375" style="34" customWidth="1"/>
    <col min="13061" max="13061" width="46.140625" style="34" customWidth="1"/>
    <col min="13062" max="13310" width="9.140625" style="34"/>
    <col min="13311" max="13311" width="101.28515625" style="34" customWidth="1"/>
    <col min="13312" max="13312" width="92.28515625" style="34" customWidth="1"/>
    <col min="13313" max="13313" width="27.85546875" style="34" customWidth="1"/>
    <col min="13314" max="13314" width="29.5703125" style="34" customWidth="1"/>
    <col min="13315" max="13315" width="27.28515625" style="34" customWidth="1"/>
    <col min="13316" max="13316" width="27.7109375" style="34" customWidth="1"/>
    <col min="13317" max="13317" width="46.140625" style="34" customWidth="1"/>
    <col min="13318" max="13566" width="9.140625" style="34"/>
    <col min="13567" max="13567" width="101.28515625" style="34" customWidth="1"/>
    <col min="13568" max="13568" width="92.28515625" style="34" customWidth="1"/>
    <col min="13569" max="13569" width="27.85546875" style="34" customWidth="1"/>
    <col min="13570" max="13570" width="29.5703125" style="34" customWidth="1"/>
    <col min="13571" max="13571" width="27.28515625" style="34" customWidth="1"/>
    <col min="13572" max="13572" width="27.7109375" style="34" customWidth="1"/>
    <col min="13573" max="13573" width="46.140625" style="34" customWidth="1"/>
    <col min="13574" max="13822" width="9.140625" style="34"/>
    <col min="13823" max="13823" width="101.28515625" style="34" customWidth="1"/>
    <col min="13824" max="13824" width="92.28515625" style="34" customWidth="1"/>
    <col min="13825" max="13825" width="27.85546875" style="34" customWidth="1"/>
    <col min="13826" max="13826" width="29.5703125" style="34" customWidth="1"/>
    <col min="13827" max="13827" width="27.28515625" style="34" customWidth="1"/>
    <col min="13828" max="13828" width="27.7109375" style="34" customWidth="1"/>
    <col min="13829" max="13829" width="46.140625" style="34" customWidth="1"/>
    <col min="13830" max="14078" width="9.140625" style="34"/>
    <col min="14079" max="14079" width="101.28515625" style="34" customWidth="1"/>
    <col min="14080" max="14080" width="92.28515625" style="34" customWidth="1"/>
    <col min="14081" max="14081" width="27.85546875" style="34" customWidth="1"/>
    <col min="14082" max="14082" width="29.5703125" style="34" customWidth="1"/>
    <col min="14083" max="14083" width="27.28515625" style="34" customWidth="1"/>
    <col min="14084" max="14084" width="27.7109375" style="34" customWidth="1"/>
    <col min="14085" max="14085" width="46.140625" style="34" customWidth="1"/>
    <col min="14086" max="14334" width="9.140625" style="34"/>
    <col min="14335" max="14335" width="101.28515625" style="34" customWidth="1"/>
    <col min="14336" max="14336" width="92.28515625" style="34" customWidth="1"/>
    <col min="14337" max="14337" width="27.85546875" style="34" customWidth="1"/>
    <col min="14338" max="14338" width="29.5703125" style="34" customWidth="1"/>
    <col min="14339" max="14339" width="27.28515625" style="34" customWidth="1"/>
    <col min="14340" max="14340" width="27.7109375" style="34" customWidth="1"/>
    <col min="14341" max="14341" width="46.140625" style="34" customWidth="1"/>
    <col min="14342" max="14590" width="9.140625" style="34"/>
    <col min="14591" max="14591" width="101.28515625" style="34" customWidth="1"/>
    <col min="14592" max="14592" width="92.28515625" style="34" customWidth="1"/>
    <col min="14593" max="14593" width="27.85546875" style="34" customWidth="1"/>
    <col min="14594" max="14594" width="29.5703125" style="34" customWidth="1"/>
    <col min="14595" max="14595" width="27.28515625" style="34" customWidth="1"/>
    <col min="14596" max="14596" width="27.7109375" style="34" customWidth="1"/>
    <col min="14597" max="14597" width="46.140625" style="34" customWidth="1"/>
    <col min="14598" max="14846" width="9.140625" style="34"/>
    <col min="14847" max="14847" width="101.28515625" style="34" customWidth="1"/>
    <col min="14848" max="14848" width="92.28515625" style="34" customWidth="1"/>
    <col min="14849" max="14849" width="27.85546875" style="34" customWidth="1"/>
    <col min="14850" max="14850" width="29.5703125" style="34" customWidth="1"/>
    <col min="14851" max="14851" width="27.28515625" style="34" customWidth="1"/>
    <col min="14852" max="14852" width="27.7109375" style="34" customWidth="1"/>
    <col min="14853" max="14853" width="46.140625" style="34" customWidth="1"/>
    <col min="14854" max="15102" width="9.140625" style="34"/>
    <col min="15103" max="15103" width="101.28515625" style="34" customWidth="1"/>
    <col min="15104" max="15104" width="92.28515625" style="34" customWidth="1"/>
    <col min="15105" max="15105" width="27.85546875" style="34" customWidth="1"/>
    <col min="15106" max="15106" width="29.5703125" style="34" customWidth="1"/>
    <col min="15107" max="15107" width="27.28515625" style="34" customWidth="1"/>
    <col min="15108" max="15108" width="27.7109375" style="34" customWidth="1"/>
    <col min="15109" max="15109" width="46.140625" style="34" customWidth="1"/>
    <col min="15110" max="15358" width="9.140625" style="34"/>
    <col min="15359" max="15359" width="101.28515625" style="34" customWidth="1"/>
    <col min="15360" max="15360" width="92.28515625" style="34" customWidth="1"/>
    <col min="15361" max="15361" width="27.85546875" style="34" customWidth="1"/>
    <col min="15362" max="15362" width="29.5703125" style="34" customWidth="1"/>
    <col min="15363" max="15363" width="27.28515625" style="34" customWidth="1"/>
    <col min="15364" max="15364" width="27.7109375" style="34" customWidth="1"/>
    <col min="15365" max="15365" width="46.140625" style="34" customWidth="1"/>
    <col min="15366" max="15614" width="9.140625" style="34"/>
    <col min="15615" max="15615" width="101.28515625" style="34" customWidth="1"/>
    <col min="15616" max="15616" width="92.28515625" style="34" customWidth="1"/>
    <col min="15617" max="15617" width="27.85546875" style="34" customWidth="1"/>
    <col min="15618" max="15618" width="29.5703125" style="34" customWidth="1"/>
    <col min="15619" max="15619" width="27.28515625" style="34" customWidth="1"/>
    <col min="15620" max="15620" width="27.7109375" style="34" customWidth="1"/>
    <col min="15621" max="15621" width="46.140625" style="34" customWidth="1"/>
    <col min="15622" max="15870" width="9.140625" style="34"/>
    <col min="15871" max="15871" width="101.28515625" style="34" customWidth="1"/>
    <col min="15872" max="15872" width="92.28515625" style="34" customWidth="1"/>
    <col min="15873" max="15873" width="27.85546875" style="34" customWidth="1"/>
    <col min="15874" max="15874" width="29.5703125" style="34" customWidth="1"/>
    <col min="15875" max="15875" width="27.28515625" style="34" customWidth="1"/>
    <col min="15876" max="15876" width="27.7109375" style="34" customWidth="1"/>
    <col min="15877" max="15877" width="46.140625" style="34" customWidth="1"/>
    <col min="15878" max="16126" width="9.140625" style="34"/>
    <col min="16127" max="16127" width="101.28515625" style="34" customWidth="1"/>
    <col min="16128" max="16128" width="92.28515625" style="34" customWidth="1"/>
    <col min="16129" max="16129" width="27.85546875" style="34" customWidth="1"/>
    <col min="16130" max="16130" width="29.5703125" style="34" customWidth="1"/>
    <col min="16131" max="16131" width="27.28515625" style="34" customWidth="1"/>
    <col min="16132" max="16132" width="27.7109375" style="34" customWidth="1"/>
    <col min="16133" max="16133" width="46.140625" style="34" customWidth="1"/>
    <col min="16134" max="16384" width="9.140625" style="34"/>
  </cols>
  <sheetData>
    <row r="1" spans="1:11" x14ac:dyDescent="0.3">
      <c r="B1" s="64"/>
      <c r="C1" s="64"/>
      <c r="D1" s="64"/>
      <c r="E1" s="63"/>
    </row>
    <row r="2" spans="1:11" ht="126" customHeight="1" thickBot="1" x14ac:dyDescent="0.35">
      <c r="E2" s="63"/>
    </row>
    <row r="3" spans="1:11" ht="69" customHeight="1" x14ac:dyDescent="0.3">
      <c r="A3" s="276" t="s">
        <v>268</v>
      </c>
      <c r="B3" s="277"/>
      <c r="C3" s="277"/>
      <c r="D3" s="277"/>
      <c r="E3" s="278"/>
    </row>
    <row r="4" spans="1:11" ht="40.5" customHeight="1" x14ac:dyDescent="0.3">
      <c r="A4" s="273" t="str">
        <f>'Matriz Objetivos x Projetos'!A7:W7</f>
        <v xml:space="preserve">CAU/UF:  </v>
      </c>
      <c r="B4" s="273"/>
      <c r="C4" s="273"/>
      <c r="D4" s="273"/>
      <c r="E4" s="273"/>
      <c r="F4" s="98"/>
      <c r="G4" s="98"/>
      <c r="H4" s="98"/>
      <c r="I4" s="98"/>
      <c r="J4" s="98"/>
      <c r="K4" s="98"/>
    </row>
    <row r="5" spans="1:11" ht="51" customHeight="1" x14ac:dyDescent="0.3">
      <c r="A5" s="273" t="s">
        <v>106</v>
      </c>
      <c r="B5" s="273"/>
      <c r="C5" s="273"/>
      <c r="D5" s="273"/>
      <c r="E5" s="273"/>
    </row>
    <row r="6" spans="1:11" s="63" customFormat="1" ht="63" customHeight="1" x14ac:dyDescent="0.3">
      <c r="A6" s="167"/>
      <c r="B6" s="168"/>
      <c r="C6" s="168"/>
      <c r="D6" s="168"/>
      <c r="E6" s="168"/>
    </row>
    <row r="7" spans="1:11" ht="60" customHeight="1" x14ac:dyDescent="0.3">
      <c r="A7" s="274" t="s">
        <v>191</v>
      </c>
      <c r="B7" s="274"/>
      <c r="C7" s="274"/>
      <c r="D7" s="274"/>
      <c r="E7" s="274"/>
    </row>
    <row r="8" spans="1:11" ht="26.25" x14ac:dyDescent="0.4">
      <c r="A8" s="213"/>
      <c r="B8" s="214"/>
      <c r="C8" s="214"/>
      <c r="D8" s="214"/>
      <c r="E8" s="215"/>
    </row>
    <row r="9" spans="1:11" ht="26.25" x14ac:dyDescent="0.4">
      <c r="A9" s="213"/>
      <c r="B9" s="214"/>
      <c r="C9" s="214"/>
      <c r="D9" s="214"/>
      <c r="E9" s="216"/>
    </row>
    <row r="10" spans="1:11" s="59" customFormat="1" ht="57" customHeight="1" x14ac:dyDescent="0.25">
      <c r="A10" s="217" t="s">
        <v>54</v>
      </c>
      <c r="B10" s="211" t="s">
        <v>156</v>
      </c>
      <c r="C10" s="211" t="s">
        <v>157</v>
      </c>
      <c r="D10" s="211" t="s">
        <v>234</v>
      </c>
      <c r="E10" s="211" t="s">
        <v>236</v>
      </c>
      <c r="F10" s="99"/>
    </row>
    <row r="11" spans="1:11" s="59" customFormat="1" ht="255.75" customHeight="1" x14ac:dyDescent="0.25">
      <c r="A11" s="218" t="s">
        <v>55</v>
      </c>
      <c r="B11" s="219" t="s">
        <v>159</v>
      </c>
      <c r="C11" s="219" t="s">
        <v>160</v>
      </c>
      <c r="D11" s="219"/>
      <c r="E11" s="220"/>
      <c r="F11" s="99"/>
    </row>
    <row r="12" spans="1:11" s="59" customFormat="1" ht="255.75" customHeight="1" x14ac:dyDescent="0.25">
      <c r="A12" s="221" t="s">
        <v>297</v>
      </c>
      <c r="B12" s="222" t="s">
        <v>285</v>
      </c>
      <c r="C12" s="223" t="s">
        <v>286</v>
      </c>
      <c r="D12" s="224"/>
      <c r="E12" s="225"/>
      <c r="F12" s="99"/>
    </row>
    <row r="13" spans="1:11" s="59" customFormat="1" ht="73.5" customHeight="1" x14ac:dyDescent="0.25">
      <c r="A13" s="275" t="s">
        <v>190</v>
      </c>
      <c r="B13" s="275"/>
      <c r="C13" s="275"/>
      <c r="D13" s="275"/>
      <c r="E13" s="275"/>
      <c r="F13" s="99"/>
    </row>
    <row r="14" spans="1:11" s="59" customFormat="1" ht="64.900000000000006" customHeight="1" x14ac:dyDescent="0.25">
      <c r="A14" s="217" t="s">
        <v>57</v>
      </c>
      <c r="B14" s="211" t="s">
        <v>156</v>
      </c>
      <c r="C14" s="211" t="s">
        <v>157</v>
      </c>
      <c r="D14" s="211" t="s">
        <v>234</v>
      </c>
      <c r="E14" s="211" t="s">
        <v>236</v>
      </c>
      <c r="F14" s="99"/>
    </row>
    <row r="15" spans="1:11" s="59" customFormat="1" ht="213" customHeight="1" x14ac:dyDescent="0.25">
      <c r="A15" s="226" t="s">
        <v>298</v>
      </c>
      <c r="B15" s="227" t="s">
        <v>299</v>
      </c>
      <c r="C15" s="227" t="s">
        <v>161</v>
      </c>
      <c r="D15" s="227"/>
      <c r="E15" s="228"/>
      <c r="F15" s="99"/>
    </row>
    <row r="16" spans="1:11" s="59" customFormat="1" ht="213" customHeight="1" x14ac:dyDescent="0.25">
      <c r="A16" s="221" t="s">
        <v>300</v>
      </c>
      <c r="B16" s="229" t="s">
        <v>301</v>
      </c>
      <c r="C16" s="223" t="s">
        <v>287</v>
      </c>
      <c r="D16" s="224"/>
      <c r="E16" s="230"/>
      <c r="F16" s="99"/>
    </row>
    <row r="17" spans="1:6" s="59" customFormat="1" ht="213" customHeight="1" x14ac:dyDescent="0.25">
      <c r="A17" s="221" t="s">
        <v>302</v>
      </c>
      <c r="B17" s="229" t="s">
        <v>288</v>
      </c>
      <c r="C17" s="223" t="s">
        <v>287</v>
      </c>
      <c r="D17" s="224"/>
      <c r="E17" s="230"/>
      <c r="F17" s="99"/>
    </row>
    <row r="18" spans="1:6" s="59" customFormat="1" ht="186.75" customHeight="1" x14ac:dyDescent="0.25">
      <c r="A18" s="226" t="s">
        <v>303</v>
      </c>
      <c r="B18" s="227" t="s">
        <v>304</v>
      </c>
      <c r="C18" s="227" t="s">
        <v>161</v>
      </c>
      <c r="D18" s="227"/>
      <c r="E18" s="228"/>
      <c r="F18" s="99"/>
    </row>
    <row r="19" spans="1:6" s="59" customFormat="1" ht="186.75" customHeight="1" x14ac:dyDescent="0.25">
      <c r="A19" s="221" t="s">
        <v>305</v>
      </c>
      <c r="B19" s="229" t="s">
        <v>306</v>
      </c>
      <c r="C19" s="223" t="s">
        <v>287</v>
      </c>
      <c r="D19" s="224"/>
      <c r="E19" s="230"/>
      <c r="F19" s="99"/>
    </row>
    <row r="20" spans="1:6" s="59" customFormat="1" ht="186.75" customHeight="1" x14ac:dyDescent="0.25">
      <c r="A20" s="221" t="s">
        <v>307</v>
      </c>
      <c r="B20" s="222" t="s">
        <v>290</v>
      </c>
      <c r="C20" s="223" t="s">
        <v>287</v>
      </c>
      <c r="D20" s="224"/>
      <c r="E20" s="230"/>
      <c r="F20" s="99"/>
    </row>
    <row r="21" spans="1:6" s="59" customFormat="1" ht="186.75" customHeight="1" x14ac:dyDescent="0.25">
      <c r="A21" s="221" t="s">
        <v>308</v>
      </c>
      <c r="B21" s="222" t="s">
        <v>289</v>
      </c>
      <c r="C21" s="223" t="s">
        <v>287</v>
      </c>
      <c r="D21" s="224"/>
      <c r="E21" s="230"/>
      <c r="F21" s="99"/>
    </row>
    <row r="22" spans="1:6" s="59" customFormat="1" ht="186.75" customHeight="1" thickBot="1" x14ac:dyDescent="0.3">
      <c r="A22" s="231" t="s">
        <v>309</v>
      </c>
      <c r="B22" s="232" t="s">
        <v>291</v>
      </c>
      <c r="C22" s="233" t="s">
        <v>286</v>
      </c>
      <c r="D22" s="224"/>
      <c r="E22" s="230"/>
      <c r="F22" s="99"/>
    </row>
    <row r="23" spans="1:6" s="59" customFormat="1" ht="89.25" customHeight="1" x14ac:dyDescent="0.25">
      <c r="A23" s="217" t="s">
        <v>58</v>
      </c>
      <c r="B23" s="211" t="s">
        <v>156</v>
      </c>
      <c r="C23" s="211" t="s">
        <v>157</v>
      </c>
      <c r="D23" s="211" t="s">
        <v>234</v>
      </c>
      <c r="E23" s="211" t="s">
        <v>236</v>
      </c>
      <c r="F23" s="99"/>
    </row>
    <row r="24" spans="1:6" s="59" customFormat="1" ht="222" customHeight="1" x14ac:dyDescent="0.25">
      <c r="A24" s="234" t="s">
        <v>59</v>
      </c>
      <c r="B24" s="235" t="s">
        <v>162</v>
      </c>
      <c r="C24" s="235" t="s">
        <v>161</v>
      </c>
      <c r="D24" s="235"/>
      <c r="E24" s="236"/>
      <c r="F24" s="99"/>
    </row>
    <row r="25" spans="1:6" s="59" customFormat="1" ht="246.75" customHeight="1" x14ac:dyDescent="0.25">
      <c r="A25" s="234" t="s">
        <v>60</v>
      </c>
      <c r="B25" s="235" t="s">
        <v>163</v>
      </c>
      <c r="C25" s="235" t="s">
        <v>161</v>
      </c>
      <c r="D25" s="235"/>
      <c r="E25" s="236"/>
      <c r="F25" s="99"/>
    </row>
    <row r="26" spans="1:6" s="59" customFormat="1" ht="98.25" customHeight="1" x14ac:dyDescent="0.25">
      <c r="A26" s="217" t="s">
        <v>61</v>
      </c>
      <c r="B26" s="211" t="s">
        <v>156</v>
      </c>
      <c r="C26" s="211" t="s">
        <v>157</v>
      </c>
      <c r="D26" s="211" t="s">
        <v>234</v>
      </c>
      <c r="E26" s="211" t="s">
        <v>236</v>
      </c>
      <c r="F26" s="99"/>
    </row>
    <row r="27" spans="1:6" s="59" customFormat="1" ht="211.5" customHeight="1" x14ac:dyDescent="0.25">
      <c r="A27" s="234" t="s">
        <v>62</v>
      </c>
      <c r="B27" s="235" t="s">
        <v>164</v>
      </c>
      <c r="C27" s="235" t="s">
        <v>161</v>
      </c>
      <c r="D27" s="235"/>
      <c r="E27" s="237"/>
      <c r="F27" s="99"/>
    </row>
    <row r="28" spans="1:6" s="59" customFormat="1" ht="224.25" customHeight="1" x14ac:dyDescent="0.25">
      <c r="A28" s="234" t="s">
        <v>63</v>
      </c>
      <c r="B28" s="235" t="s">
        <v>165</v>
      </c>
      <c r="C28" s="235" t="s">
        <v>161</v>
      </c>
      <c r="D28" s="235"/>
      <c r="E28" s="237"/>
      <c r="F28" s="99"/>
    </row>
    <row r="29" spans="1:6" s="59" customFormat="1" ht="221.25" customHeight="1" x14ac:dyDescent="0.25">
      <c r="A29" s="218" t="s">
        <v>64</v>
      </c>
      <c r="B29" s="219" t="s">
        <v>166</v>
      </c>
      <c r="C29" s="219"/>
      <c r="D29" s="219"/>
      <c r="E29" s="220"/>
      <c r="F29" s="99"/>
    </row>
    <row r="30" spans="1:6" s="59" customFormat="1" ht="72" hidden="1" customHeight="1" x14ac:dyDescent="0.25">
      <c r="A30" s="217" t="s">
        <v>65</v>
      </c>
      <c r="B30" s="211" t="s">
        <v>156</v>
      </c>
      <c r="C30" s="211" t="s">
        <v>157</v>
      </c>
      <c r="D30" s="211" t="s">
        <v>234</v>
      </c>
      <c r="E30" s="211" t="s">
        <v>235</v>
      </c>
      <c r="F30" s="99"/>
    </row>
    <row r="31" spans="1:6" s="59" customFormat="1" ht="174" hidden="1" customHeight="1" x14ac:dyDescent="0.25">
      <c r="A31" s="249" t="s">
        <v>66</v>
      </c>
      <c r="B31" s="219" t="s">
        <v>324</v>
      </c>
      <c r="C31" s="219" t="s">
        <v>325</v>
      </c>
      <c r="D31" s="219"/>
      <c r="E31" s="220"/>
      <c r="F31" s="99"/>
    </row>
    <row r="32" spans="1:6" s="59" customFormat="1" ht="217.5" hidden="1" customHeight="1" x14ac:dyDescent="0.25">
      <c r="A32" s="249" t="s">
        <v>67</v>
      </c>
      <c r="B32" s="219" t="s">
        <v>326</v>
      </c>
      <c r="C32" s="219" t="s">
        <v>325</v>
      </c>
      <c r="D32" s="219"/>
      <c r="E32" s="220"/>
      <c r="F32" s="99"/>
    </row>
    <row r="33" spans="1:6" s="59" customFormat="1" ht="77.25" customHeight="1" x14ac:dyDescent="0.25">
      <c r="A33" s="217" t="s">
        <v>68</v>
      </c>
      <c r="B33" s="211" t="s">
        <v>156</v>
      </c>
      <c r="C33" s="211" t="s">
        <v>157</v>
      </c>
      <c r="D33" s="211" t="s">
        <v>234</v>
      </c>
      <c r="E33" s="211" t="s">
        <v>236</v>
      </c>
      <c r="F33" s="99"/>
    </row>
    <row r="34" spans="1:6" s="59" customFormat="1" ht="342.75" customHeight="1" x14ac:dyDescent="0.25">
      <c r="A34" s="226" t="s">
        <v>310</v>
      </c>
      <c r="B34" s="227" t="s">
        <v>167</v>
      </c>
      <c r="C34" s="227" t="s">
        <v>158</v>
      </c>
      <c r="D34" s="227"/>
      <c r="E34" s="238"/>
      <c r="F34" s="99"/>
    </row>
    <row r="35" spans="1:6" s="59" customFormat="1" ht="166.5" customHeight="1" x14ac:dyDescent="0.25">
      <c r="A35" s="221" t="s">
        <v>311</v>
      </c>
      <c r="B35" s="239" t="s">
        <v>292</v>
      </c>
      <c r="C35" s="223" t="s">
        <v>286</v>
      </c>
      <c r="D35" s="224"/>
      <c r="E35" s="225"/>
      <c r="F35" s="99"/>
    </row>
    <row r="36" spans="1:6" s="59" customFormat="1" ht="226.5" customHeight="1" x14ac:dyDescent="0.25">
      <c r="A36" s="218" t="s">
        <v>69</v>
      </c>
      <c r="B36" s="219" t="s">
        <v>168</v>
      </c>
      <c r="C36" s="219" t="s">
        <v>158</v>
      </c>
      <c r="D36" s="219"/>
      <c r="E36" s="220"/>
      <c r="F36" s="99"/>
    </row>
    <row r="37" spans="1:6" s="59" customFormat="1" ht="63.6" customHeight="1" x14ac:dyDescent="0.25">
      <c r="A37" s="217" t="s">
        <v>70</v>
      </c>
      <c r="B37" s="211" t="s">
        <v>156</v>
      </c>
      <c r="C37" s="211" t="s">
        <v>157</v>
      </c>
      <c r="D37" s="211" t="s">
        <v>234</v>
      </c>
      <c r="E37" s="211" t="s">
        <v>236</v>
      </c>
      <c r="F37" s="99"/>
    </row>
    <row r="38" spans="1:6" s="59" customFormat="1" ht="254.25" customHeight="1" x14ac:dyDescent="0.25">
      <c r="A38" s="218" t="s">
        <v>71</v>
      </c>
      <c r="B38" s="219" t="s">
        <v>169</v>
      </c>
      <c r="C38" s="219" t="s">
        <v>161</v>
      </c>
      <c r="D38" s="219"/>
      <c r="E38" s="220"/>
      <c r="F38" s="99"/>
    </row>
    <row r="39" spans="1:6" s="59" customFormat="1" ht="254.25" customHeight="1" x14ac:dyDescent="0.25">
      <c r="A39" s="221" t="s">
        <v>312</v>
      </c>
      <c r="B39" s="229" t="s">
        <v>293</v>
      </c>
      <c r="C39" s="223" t="s">
        <v>286</v>
      </c>
      <c r="D39" s="224"/>
      <c r="E39" s="225"/>
      <c r="F39" s="99"/>
    </row>
    <row r="40" spans="1:6" s="59" customFormat="1" ht="210" x14ac:dyDescent="0.25">
      <c r="A40" s="240" t="s">
        <v>72</v>
      </c>
      <c r="B40" s="224" t="s">
        <v>296</v>
      </c>
      <c r="C40" s="224" t="s">
        <v>313</v>
      </c>
      <c r="D40" s="224"/>
      <c r="E40" s="225"/>
      <c r="F40" s="99"/>
    </row>
    <row r="41" spans="1:6" s="59" customFormat="1" ht="189" customHeight="1" x14ac:dyDescent="0.25">
      <c r="A41" s="221" t="s">
        <v>314</v>
      </c>
      <c r="B41" s="241" t="s">
        <v>294</v>
      </c>
      <c r="C41" s="223" t="s">
        <v>287</v>
      </c>
      <c r="D41" s="224"/>
      <c r="E41" s="225"/>
      <c r="F41" s="99"/>
    </row>
    <row r="42" spans="1:6" s="59" customFormat="1" ht="303" customHeight="1" x14ac:dyDescent="0.25">
      <c r="A42" s="218" t="s">
        <v>73</v>
      </c>
      <c r="B42" s="219" t="s">
        <v>170</v>
      </c>
      <c r="C42" s="219" t="s">
        <v>161</v>
      </c>
      <c r="D42" s="219"/>
      <c r="E42" s="220"/>
      <c r="F42" s="99"/>
    </row>
    <row r="43" spans="1:6" s="59" customFormat="1" ht="233.25" customHeight="1" x14ac:dyDescent="0.25">
      <c r="A43" s="240" t="s">
        <v>315</v>
      </c>
      <c r="B43" s="224" t="s">
        <v>316</v>
      </c>
      <c r="C43" s="224" t="s">
        <v>161</v>
      </c>
      <c r="D43" s="224"/>
      <c r="E43" s="225"/>
      <c r="F43" s="99"/>
    </row>
    <row r="44" spans="1:6" s="99" customFormat="1" ht="65.25" customHeight="1" x14ac:dyDescent="0.25">
      <c r="A44" s="217" t="s">
        <v>74</v>
      </c>
      <c r="B44" s="211" t="s">
        <v>156</v>
      </c>
      <c r="C44" s="211" t="s">
        <v>157</v>
      </c>
      <c r="D44" s="211" t="s">
        <v>234</v>
      </c>
      <c r="E44" s="211" t="s">
        <v>236</v>
      </c>
    </row>
    <row r="45" spans="1:6" s="59" customFormat="1" ht="193.5" customHeight="1" x14ac:dyDescent="0.25">
      <c r="A45" s="218" t="s">
        <v>75</v>
      </c>
      <c r="B45" s="219" t="s">
        <v>171</v>
      </c>
      <c r="C45" s="219" t="s">
        <v>161</v>
      </c>
      <c r="D45" s="219"/>
      <c r="E45" s="242"/>
      <c r="F45" s="99"/>
    </row>
    <row r="46" spans="1:6" s="59" customFormat="1" ht="240.75" customHeight="1" x14ac:dyDescent="0.25">
      <c r="A46" s="218" t="s">
        <v>76</v>
      </c>
      <c r="B46" s="219" t="s">
        <v>172</v>
      </c>
      <c r="C46" s="219" t="s">
        <v>161</v>
      </c>
      <c r="D46" s="219"/>
      <c r="E46" s="236"/>
      <c r="F46" s="99"/>
    </row>
    <row r="47" spans="1:6" s="59" customFormat="1" ht="267.75" customHeight="1" x14ac:dyDescent="0.25">
      <c r="A47" s="218" t="s">
        <v>77</v>
      </c>
      <c r="B47" s="219" t="s">
        <v>173</v>
      </c>
      <c r="C47" s="219" t="s">
        <v>161</v>
      </c>
      <c r="D47" s="219"/>
      <c r="E47" s="236"/>
      <c r="F47" s="99"/>
    </row>
    <row r="48" spans="1:6" s="59" customFormat="1" ht="64.150000000000006" customHeight="1" x14ac:dyDescent="0.25">
      <c r="A48" s="217" t="s">
        <v>78</v>
      </c>
      <c r="B48" s="211" t="s">
        <v>156</v>
      </c>
      <c r="C48" s="211" t="s">
        <v>157</v>
      </c>
      <c r="D48" s="211" t="s">
        <v>234</v>
      </c>
      <c r="E48" s="211" t="s">
        <v>236</v>
      </c>
      <c r="F48" s="99"/>
    </row>
    <row r="49" spans="1:6" s="59" customFormat="1" ht="261.75" customHeight="1" x14ac:dyDescent="0.25">
      <c r="A49" s="240" t="s">
        <v>317</v>
      </c>
      <c r="B49" s="224" t="s">
        <v>174</v>
      </c>
      <c r="C49" s="224" t="s">
        <v>158</v>
      </c>
      <c r="D49" s="224"/>
      <c r="E49" s="243"/>
      <c r="F49" s="99"/>
    </row>
    <row r="50" spans="1:6" s="59" customFormat="1" ht="261.75" customHeight="1" x14ac:dyDescent="0.25">
      <c r="A50" s="234" t="s">
        <v>79</v>
      </c>
      <c r="B50" s="235" t="s">
        <v>175</v>
      </c>
      <c r="C50" s="235" t="s">
        <v>158</v>
      </c>
      <c r="D50" s="235"/>
      <c r="E50" s="242"/>
      <c r="F50" s="99"/>
    </row>
    <row r="51" spans="1:6" s="59" customFormat="1" ht="56.45" customHeight="1" x14ac:dyDescent="0.25">
      <c r="A51" s="217" t="s">
        <v>80</v>
      </c>
      <c r="B51" s="211" t="s">
        <v>156</v>
      </c>
      <c r="C51" s="211" t="s">
        <v>157</v>
      </c>
      <c r="D51" s="211" t="s">
        <v>234</v>
      </c>
      <c r="E51" s="211" t="s">
        <v>236</v>
      </c>
      <c r="F51" s="99"/>
    </row>
    <row r="52" spans="1:6" s="59" customFormat="1" ht="197.25" customHeight="1" x14ac:dyDescent="0.25">
      <c r="A52" s="234" t="s">
        <v>81</v>
      </c>
      <c r="B52" s="235" t="s">
        <v>295</v>
      </c>
      <c r="C52" s="235" t="s">
        <v>161</v>
      </c>
      <c r="D52" s="235"/>
      <c r="E52" s="242"/>
      <c r="F52" s="99"/>
    </row>
    <row r="53" spans="1:6" s="59" customFormat="1" ht="197.25" customHeight="1" x14ac:dyDescent="0.25">
      <c r="A53" s="218" t="s">
        <v>82</v>
      </c>
      <c r="B53" s="219" t="s">
        <v>176</v>
      </c>
      <c r="C53" s="235" t="s">
        <v>161</v>
      </c>
      <c r="D53" s="235"/>
      <c r="E53" s="220"/>
      <c r="F53" s="99"/>
    </row>
    <row r="54" spans="1:6" s="59" customFormat="1" ht="61.15" customHeight="1" x14ac:dyDescent="0.25">
      <c r="A54" s="217" t="s">
        <v>83</v>
      </c>
      <c r="B54" s="211" t="s">
        <v>156</v>
      </c>
      <c r="C54" s="211" t="s">
        <v>157</v>
      </c>
      <c r="D54" s="211" t="s">
        <v>234</v>
      </c>
      <c r="E54" s="211" t="s">
        <v>236</v>
      </c>
      <c r="F54" s="99"/>
    </row>
    <row r="55" spans="1:6" s="59" customFormat="1" ht="220.5" customHeight="1" x14ac:dyDescent="0.25">
      <c r="A55" s="234" t="s">
        <v>84</v>
      </c>
      <c r="B55" s="235" t="s">
        <v>177</v>
      </c>
      <c r="C55" s="244" t="s">
        <v>178</v>
      </c>
      <c r="D55" s="244"/>
      <c r="E55" s="242"/>
      <c r="F55" s="99"/>
    </row>
    <row r="56" spans="1:6" s="59" customFormat="1" ht="220.5" customHeight="1" x14ac:dyDescent="0.25">
      <c r="A56" s="234" t="s">
        <v>85</v>
      </c>
      <c r="B56" s="235" t="s">
        <v>179</v>
      </c>
      <c r="C56" s="244" t="s">
        <v>178</v>
      </c>
      <c r="D56" s="244"/>
      <c r="E56" s="236"/>
      <c r="F56" s="99"/>
    </row>
    <row r="57" spans="1:6" s="59" customFormat="1" ht="220.5" customHeight="1" x14ac:dyDescent="0.25">
      <c r="A57" s="218" t="s">
        <v>86</v>
      </c>
      <c r="B57" s="244" t="s">
        <v>224</v>
      </c>
      <c r="C57" s="244" t="s">
        <v>180</v>
      </c>
      <c r="D57" s="244"/>
      <c r="E57" s="245"/>
      <c r="F57" s="99"/>
    </row>
    <row r="58" spans="1:6" s="59" customFormat="1" ht="220.5" customHeight="1" x14ac:dyDescent="0.25">
      <c r="A58" s="234" t="s">
        <v>87</v>
      </c>
      <c r="B58" s="235" t="s">
        <v>181</v>
      </c>
      <c r="C58" s="244" t="s">
        <v>180</v>
      </c>
      <c r="D58" s="244"/>
      <c r="E58" s="236"/>
      <c r="F58" s="99"/>
    </row>
    <row r="59" spans="1:6" s="59" customFormat="1" ht="220.5" customHeight="1" x14ac:dyDescent="0.25">
      <c r="A59" s="234" t="s">
        <v>88</v>
      </c>
      <c r="B59" s="235" t="s">
        <v>182</v>
      </c>
      <c r="C59" s="244" t="s">
        <v>180</v>
      </c>
      <c r="D59" s="244"/>
      <c r="E59" s="236"/>
      <c r="F59" s="99"/>
    </row>
    <row r="60" spans="1:6" s="59" customFormat="1" ht="58.9" customHeight="1" x14ac:dyDescent="0.25">
      <c r="A60" s="217" t="s">
        <v>89</v>
      </c>
      <c r="B60" s="211" t="s">
        <v>156</v>
      </c>
      <c r="C60" s="211" t="s">
        <v>157</v>
      </c>
      <c r="D60" s="211" t="s">
        <v>234</v>
      </c>
      <c r="E60" s="211" t="s">
        <v>236</v>
      </c>
      <c r="F60" s="99"/>
    </row>
    <row r="61" spans="1:6" s="59" customFormat="1" ht="273" customHeight="1" x14ac:dyDescent="0.25">
      <c r="A61" s="218" t="s">
        <v>90</v>
      </c>
      <c r="B61" s="235" t="s">
        <v>183</v>
      </c>
      <c r="C61" s="235" t="s">
        <v>161</v>
      </c>
      <c r="D61" s="235"/>
      <c r="E61" s="220"/>
      <c r="F61" s="99"/>
    </row>
    <row r="62" spans="1:6" s="59" customFormat="1" ht="60" customHeight="1" x14ac:dyDescent="0.25">
      <c r="A62" s="217" t="s">
        <v>91</v>
      </c>
      <c r="B62" s="211" t="s">
        <v>156</v>
      </c>
      <c r="C62" s="211" t="s">
        <v>157</v>
      </c>
      <c r="D62" s="211" t="s">
        <v>234</v>
      </c>
      <c r="E62" s="211" t="s">
        <v>236</v>
      </c>
      <c r="F62" s="99"/>
    </row>
    <row r="63" spans="1:6" s="59" customFormat="1" ht="264" customHeight="1" x14ac:dyDescent="0.25">
      <c r="A63" s="234" t="s">
        <v>92</v>
      </c>
      <c r="B63" s="235" t="s">
        <v>184</v>
      </c>
      <c r="C63" s="235" t="s">
        <v>161</v>
      </c>
      <c r="D63" s="235"/>
      <c r="E63" s="242"/>
      <c r="F63" s="99"/>
    </row>
    <row r="64" spans="1:6" s="59" customFormat="1" ht="264" customHeight="1" x14ac:dyDescent="0.25">
      <c r="A64" s="234" t="s">
        <v>93</v>
      </c>
      <c r="B64" s="235" t="s">
        <v>185</v>
      </c>
      <c r="C64" s="235" t="s">
        <v>161</v>
      </c>
      <c r="D64" s="235"/>
      <c r="E64" s="242"/>
      <c r="F64" s="99"/>
    </row>
    <row r="65" spans="1:6" s="59" customFormat="1" ht="264" customHeight="1" x14ac:dyDescent="0.25">
      <c r="A65" s="234" t="s">
        <v>94</v>
      </c>
      <c r="B65" s="235" t="s">
        <v>186</v>
      </c>
      <c r="C65" s="235" t="s">
        <v>158</v>
      </c>
      <c r="D65" s="235"/>
      <c r="E65" s="242"/>
      <c r="F65" s="99"/>
    </row>
    <row r="66" spans="1:6" s="59" customFormat="1" ht="76.5" customHeight="1" x14ac:dyDescent="0.25">
      <c r="A66" s="217" t="s">
        <v>95</v>
      </c>
      <c r="B66" s="211" t="s">
        <v>156</v>
      </c>
      <c r="C66" s="211" t="s">
        <v>157</v>
      </c>
      <c r="D66" s="211" t="s">
        <v>234</v>
      </c>
      <c r="E66" s="211" t="s">
        <v>236</v>
      </c>
      <c r="F66" s="99"/>
    </row>
    <row r="67" spans="1:6" s="59" customFormat="1" ht="270" customHeight="1" x14ac:dyDescent="0.25">
      <c r="A67" s="218" t="s">
        <v>96</v>
      </c>
      <c r="B67" s="235" t="s">
        <v>187</v>
      </c>
      <c r="C67" s="235" t="s">
        <v>158</v>
      </c>
      <c r="D67" s="235"/>
      <c r="E67" s="220"/>
      <c r="F67" s="99"/>
    </row>
    <row r="68" spans="1:6" s="59" customFormat="1" ht="127.5" customHeight="1" x14ac:dyDescent="0.25">
      <c r="A68" s="217" t="s">
        <v>97</v>
      </c>
      <c r="B68" s="211" t="s">
        <v>156</v>
      </c>
      <c r="C68" s="211" t="s">
        <v>157</v>
      </c>
      <c r="D68" s="211" t="s">
        <v>234</v>
      </c>
      <c r="E68" s="211" t="s">
        <v>236</v>
      </c>
      <c r="F68" s="99"/>
    </row>
    <row r="69" spans="1:6" s="59" customFormat="1" ht="264.75" customHeight="1" x14ac:dyDescent="0.25">
      <c r="A69" s="218" t="s">
        <v>98</v>
      </c>
      <c r="B69" s="235" t="s">
        <v>188</v>
      </c>
      <c r="C69" s="235" t="s">
        <v>161</v>
      </c>
      <c r="D69" s="235"/>
      <c r="E69" s="220"/>
      <c r="F69" s="99"/>
    </row>
    <row r="70" spans="1:6" s="59" customFormat="1" ht="271.5" customHeight="1" x14ac:dyDescent="0.25">
      <c r="A70" s="218" t="s">
        <v>99</v>
      </c>
      <c r="B70" s="235" t="s">
        <v>189</v>
      </c>
      <c r="C70" s="235" t="s">
        <v>161</v>
      </c>
      <c r="D70" s="235"/>
      <c r="E70" s="220"/>
      <c r="F70" s="99"/>
    </row>
    <row r="71" spans="1:6" s="60" customFormat="1" ht="30.75" customHeight="1" x14ac:dyDescent="0.4">
      <c r="A71" s="246"/>
      <c r="B71" s="247"/>
      <c r="C71" s="247"/>
      <c r="D71" s="247"/>
      <c r="E71" s="248"/>
      <c r="F71" s="63"/>
    </row>
    <row r="72" spans="1:6" ht="12" customHeight="1" x14ac:dyDescent="0.3">
      <c r="A72" s="61"/>
      <c r="B72" s="62"/>
      <c r="C72" s="62"/>
      <c r="D72" s="62"/>
      <c r="E72" s="61"/>
    </row>
    <row r="87" spans="2:6" x14ac:dyDescent="0.3">
      <c r="B87" s="34"/>
      <c r="C87" s="34"/>
      <c r="D87" s="34"/>
      <c r="F87" s="34"/>
    </row>
    <row r="88" spans="2:6" x14ac:dyDescent="0.3">
      <c r="B88" s="34"/>
      <c r="C88" s="34"/>
      <c r="D88" s="34"/>
      <c r="F88" s="34"/>
    </row>
    <row r="89" spans="2:6" x14ac:dyDescent="0.3">
      <c r="B89" s="34"/>
      <c r="C89" s="34"/>
      <c r="D89" s="34"/>
      <c r="F89" s="34"/>
    </row>
    <row r="90" spans="2:6" x14ac:dyDescent="0.3">
      <c r="B90" s="34"/>
      <c r="C90" s="34"/>
      <c r="D90" s="34"/>
      <c r="F90" s="34"/>
    </row>
    <row r="91" spans="2:6" x14ac:dyDescent="0.3">
      <c r="B91" s="34"/>
      <c r="C91" s="34"/>
      <c r="D91" s="34"/>
      <c r="F91" s="34"/>
    </row>
    <row r="92" spans="2:6" x14ac:dyDescent="0.3">
      <c r="B92" s="34"/>
      <c r="C92" s="34"/>
      <c r="D92" s="34"/>
      <c r="F92" s="34"/>
    </row>
    <row r="93" spans="2:6" x14ac:dyDescent="0.3">
      <c r="B93" s="34"/>
      <c r="C93" s="34"/>
      <c r="D93" s="34"/>
      <c r="F93" s="34"/>
    </row>
    <row r="94" spans="2:6" x14ac:dyDescent="0.3">
      <c r="B94" s="34"/>
      <c r="C94" s="34"/>
      <c r="D94" s="34"/>
      <c r="F94" s="34"/>
    </row>
    <row r="95" spans="2:6" x14ac:dyDescent="0.3">
      <c r="B95" s="34"/>
      <c r="C95" s="34"/>
      <c r="D95" s="34"/>
      <c r="F95" s="34"/>
    </row>
    <row r="96" spans="2:6" x14ac:dyDescent="0.3">
      <c r="B96" s="34"/>
      <c r="C96" s="34"/>
      <c r="D96" s="34"/>
      <c r="F96" s="34"/>
    </row>
    <row r="97" spans="2:6" x14ac:dyDescent="0.3">
      <c r="B97" s="34"/>
      <c r="C97" s="34"/>
      <c r="D97" s="34"/>
      <c r="F97" s="34"/>
    </row>
    <row r="98" spans="2:6" x14ac:dyDescent="0.3">
      <c r="B98" s="34"/>
      <c r="C98" s="34"/>
      <c r="D98" s="34"/>
      <c r="F98" s="34"/>
    </row>
    <row r="99" spans="2:6" x14ac:dyDescent="0.3">
      <c r="B99" s="34"/>
      <c r="C99" s="34"/>
      <c r="D99" s="34"/>
      <c r="F99" s="34"/>
    </row>
    <row r="100" spans="2:6" x14ac:dyDescent="0.3">
      <c r="B100" s="34"/>
      <c r="C100" s="34"/>
      <c r="D100" s="34"/>
      <c r="F100" s="34"/>
    </row>
    <row r="101" spans="2:6" x14ac:dyDescent="0.3">
      <c r="B101" s="34"/>
      <c r="C101" s="34"/>
      <c r="D101" s="34"/>
      <c r="F101" s="34"/>
    </row>
    <row r="102" spans="2:6" x14ac:dyDescent="0.3">
      <c r="B102" s="34"/>
      <c r="C102" s="34"/>
      <c r="D102" s="34"/>
      <c r="F102" s="34"/>
    </row>
    <row r="103" spans="2:6" x14ac:dyDescent="0.3">
      <c r="B103" s="34"/>
      <c r="C103" s="34"/>
      <c r="D103" s="34"/>
      <c r="F103" s="34"/>
    </row>
    <row r="104" spans="2:6" x14ac:dyDescent="0.3">
      <c r="B104" s="34"/>
      <c r="C104" s="34"/>
      <c r="D104" s="34"/>
      <c r="F104" s="34"/>
    </row>
    <row r="105" spans="2:6" x14ac:dyDescent="0.3">
      <c r="B105" s="34"/>
      <c r="C105" s="34"/>
      <c r="D105" s="34"/>
      <c r="F105" s="34"/>
    </row>
    <row r="106" spans="2:6" x14ac:dyDescent="0.3">
      <c r="B106" s="34"/>
      <c r="C106" s="34"/>
      <c r="D106" s="34"/>
      <c r="F106" s="34"/>
    </row>
    <row r="107" spans="2:6" x14ac:dyDescent="0.3">
      <c r="B107" s="34"/>
      <c r="C107" s="34"/>
      <c r="D107" s="34"/>
      <c r="F107" s="34"/>
    </row>
    <row r="108" spans="2:6" x14ac:dyDescent="0.3">
      <c r="B108" s="34"/>
      <c r="C108" s="34"/>
      <c r="D108" s="34"/>
      <c r="F108" s="34"/>
    </row>
    <row r="109" spans="2:6" x14ac:dyDescent="0.3">
      <c r="B109" s="34"/>
      <c r="C109" s="34"/>
      <c r="D109" s="34"/>
      <c r="F109" s="34"/>
    </row>
    <row r="110" spans="2:6" x14ac:dyDescent="0.3">
      <c r="B110" s="34"/>
      <c r="C110" s="34"/>
      <c r="D110" s="34"/>
      <c r="F110" s="34"/>
    </row>
    <row r="111" spans="2:6" x14ac:dyDescent="0.3">
      <c r="B111" s="34"/>
      <c r="C111" s="34"/>
      <c r="D111" s="34"/>
      <c r="F111" s="34"/>
    </row>
    <row r="112" spans="2:6" x14ac:dyDescent="0.3">
      <c r="B112" s="34"/>
      <c r="C112" s="34"/>
      <c r="D112" s="34"/>
      <c r="F112" s="34"/>
    </row>
    <row r="113" spans="2:6" x14ac:dyDescent="0.3">
      <c r="B113" s="34"/>
      <c r="C113" s="34"/>
      <c r="D113" s="34"/>
      <c r="F113" s="34"/>
    </row>
    <row r="114" spans="2:6" x14ac:dyDescent="0.3">
      <c r="B114" s="34"/>
      <c r="C114" s="34"/>
      <c r="D114" s="34"/>
      <c r="F114" s="34"/>
    </row>
    <row r="115" spans="2:6" x14ac:dyDescent="0.3">
      <c r="B115" s="34"/>
      <c r="C115" s="34"/>
      <c r="D115" s="34"/>
      <c r="F115" s="34"/>
    </row>
    <row r="116" spans="2:6" x14ac:dyDescent="0.3">
      <c r="B116" s="34"/>
      <c r="C116" s="34"/>
      <c r="D116" s="34"/>
      <c r="F116" s="34"/>
    </row>
    <row r="117" spans="2:6" x14ac:dyDescent="0.3">
      <c r="B117" s="34"/>
      <c r="C117" s="34"/>
      <c r="D117" s="34"/>
      <c r="F117" s="34"/>
    </row>
    <row r="118" spans="2:6" x14ac:dyDescent="0.3">
      <c r="B118" s="34"/>
      <c r="C118" s="34"/>
      <c r="D118" s="34"/>
      <c r="F118" s="34"/>
    </row>
    <row r="119" spans="2:6" x14ac:dyDescent="0.3">
      <c r="B119" s="34"/>
      <c r="C119" s="34"/>
      <c r="D119" s="34"/>
      <c r="F119" s="34"/>
    </row>
    <row r="120" spans="2:6" x14ac:dyDescent="0.3">
      <c r="B120" s="34"/>
      <c r="C120" s="34"/>
      <c r="D120" s="34"/>
      <c r="F120" s="34"/>
    </row>
    <row r="121" spans="2:6" x14ac:dyDescent="0.3">
      <c r="B121" s="34"/>
      <c r="C121" s="34"/>
      <c r="D121" s="34"/>
      <c r="F121" s="34"/>
    </row>
    <row r="122" spans="2:6" x14ac:dyDescent="0.3">
      <c r="B122" s="34"/>
      <c r="C122" s="34"/>
      <c r="D122" s="34"/>
      <c r="F122" s="34"/>
    </row>
    <row r="123" spans="2:6" x14ac:dyDescent="0.3">
      <c r="B123" s="34"/>
      <c r="C123" s="34"/>
      <c r="D123" s="34"/>
      <c r="F123" s="34"/>
    </row>
    <row r="124" spans="2:6" x14ac:dyDescent="0.3">
      <c r="B124" s="34"/>
      <c r="C124" s="34"/>
      <c r="D124" s="34"/>
      <c r="F124" s="34"/>
    </row>
    <row r="125" spans="2:6" x14ac:dyDescent="0.3">
      <c r="B125" s="34"/>
      <c r="C125" s="34"/>
      <c r="D125" s="34"/>
      <c r="F125" s="34"/>
    </row>
    <row r="126" spans="2:6" x14ac:dyDescent="0.3">
      <c r="B126" s="34"/>
      <c r="C126" s="34"/>
      <c r="D126" s="34"/>
      <c r="F126" s="34"/>
    </row>
    <row r="127" spans="2:6" x14ac:dyDescent="0.3">
      <c r="B127" s="34"/>
      <c r="C127" s="34"/>
      <c r="D127" s="34"/>
      <c r="F127" s="34"/>
    </row>
    <row r="128" spans="2:6" x14ac:dyDescent="0.3">
      <c r="B128" s="34"/>
      <c r="C128" s="34"/>
      <c r="D128" s="34"/>
      <c r="F128" s="34"/>
    </row>
    <row r="129" spans="2:6" x14ac:dyDescent="0.3">
      <c r="B129" s="34"/>
      <c r="C129" s="34"/>
      <c r="D129" s="34"/>
      <c r="F129" s="34"/>
    </row>
    <row r="130" spans="2:6" x14ac:dyDescent="0.3">
      <c r="B130" s="34"/>
      <c r="C130" s="34"/>
      <c r="D130" s="34"/>
      <c r="F130" s="34"/>
    </row>
    <row r="131" spans="2:6" x14ac:dyDescent="0.3">
      <c r="B131" s="34"/>
      <c r="C131" s="34"/>
      <c r="D131" s="34"/>
      <c r="F131" s="34"/>
    </row>
    <row r="132" spans="2:6" x14ac:dyDescent="0.3">
      <c r="B132" s="34"/>
      <c r="C132" s="34"/>
      <c r="D132" s="34"/>
      <c r="F132" s="34"/>
    </row>
    <row r="133" spans="2:6" x14ac:dyDescent="0.3">
      <c r="B133" s="34"/>
      <c r="C133" s="34"/>
      <c r="D133" s="34"/>
      <c r="F133" s="34"/>
    </row>
    <row r="134" spans="2:6" x14ac:dyDescent="0.3">
      <c r="B134" s="34"/>
      <c r="C134" s="34"/>
      <c r="D134" s="34"/>
      <c r="F134" s="34"/>
    </row>
    <row r="135" spans="2:6" x14ac:dyDescent="0.3">
      <c r="B135" s="34"/>
      <c r="C135" s="34"/>
      <c r="D135" s="34"/>
      <c r="F135" s="34"/>
    </row>
    <row r="136" spans="2:6" x14ac:dyDescent="0.3">
      <c r="B136" s="34"/>
      <c r="C136" s="34"/>
      <c r="D136" s="34"/>
      <c r="F136" s="34"/>
    </row>
    <row r="137" spans="2:6" x14ac:dyDescent="0.3">
      <c r="B137" s="34"/>
      <c r="C137" s="34"/>
      <c r="D137" s="34"/>
      <c r="F137" s="34"/>
    </row>
    <row r="138" spans="2:6" x14ac:dyDescent="0.3">
      <c r="B138" s="34"/>
      <c r="C138" s="34"/>
      <c r="D138" s="34"/>
      <c r="F138" s="34"/>
    </row>
    <row r="139" spans="2:6" x14ac:dyDescent="0.3">
      <c r="B139" s="34"/>
      <c r="C139" s="34"/>
      <c r="D139" s="34"/>
      <c r="F139" s="34"/>
    </row>
    <row r="140" spans="2:6" x14ac:dyDescent="0.3">
      <c r="B140" s="34"/>
      <c r="C140" s="34"/>
      <c r="D140" s="34"/>
      <c r="F140" s="34"/>
    </row>
    <row r="141" spans="2:6" x14ac:dyDescent="0.3">
      <c r="B141" s="34"/>
      <c r="C141" s="34"/>
      <c r="D141" s="34"/>
      <c r="F141" s="34"/>
    </row>
    <row r="142" spans="2:6" x14ac:dyDescent="0.3">
      <c r="B142" s="34"/>
      <c r="C142" s="34"/>
      <c r="D142" s="34"/>
      <c r="F142" s="34"/>
    </row>
    <row r="143" spans="2:6" x14ac:dyDescent="0.3">
      <c r="B143" s="34"/>
      <c r="C143" s="34"/>
      <c r="D143" s="34"/>
      <c r="F143" s="34"/>
    </row>
    <row r="144" spans="2:6" x14ac:dyDescent="0.3">
      <c r="B144" s="34"/>
      <c r="C144" s="34"/>
      <c r="D144" s="34"/>
      <c r="F144" s="34"/>
    </row>
    <row r="145" spans="2:6" x14ac:dyDescent="0.3">
      <c r="B145" s="34"/>
      <c r="C145" s="34"/>
      <c r="D145" s="34"/>
      <c r="F145" s="34"/>
    </row>
    <row r="146" spans="2:6" x14ac:dyDescent="0.3">
      <c r="B146" s="34"/>
      <c r="C146" s="34"/>
      <c r="D146" s="34"/>
      <c r="F146" s="34"/>
    </row>
    <row r="147" spans="2:6" x14ac:dyDescent="0.3">
      <c r="B147" s="34"/>
      <c r="C147" s="34"/>
      <c r="D147" s="34"/>
      <c r="F147" s="34"/>
    </row>
    <row r="148" spans="2:6" x14ac:dyDescent="0.3">
      <c r="B148" s="34"/>
      <c r="C148" s="34"/>
      <c r="D148" s="34"/>
      <c r="F148" s="34"/>
    </row>
    <row r="149" spans="2:6" x14ac:dyDescent="0.3">
      <c r="B149" s="34"/>
      <c r="C149" s="34"/>
      <c r="D149" s="34"/>
      <c r="F149" s="34"/>
    </row>
    <row r="150" spans="2:6" x14ac:dyDescent="0.3">
      <c r="B150" s="34"/>
      <c r="C150" s="34"/>
      <c r="D150" s="34"/>
      <c r="F150" s="34"/>
    </row>
    <row r="151" spans="2:6" x14ac:dyDescent="0.3">
      <c r="B151" s="34"/>
      <c r="C151" s="34"/>
      <c r="D151" s="34"/>
      <c r="F151" s="34"/>
    </row>
    <row r="152" spans="2:6" x14ac:dyDescent="0.3">
      <c r="B152" s="34"/>
      <c r="C152" s="34"/>
      <c r="D152" s="34"/>
      <c r="F152" s="34"/>
    </row>
    <row r="153" spans="2:6" x14ac:dyDescent="0.3">
      <c r="B153" s="34"/>
      <c r="C153" s="34"/>
      <c r="D153" s="34"/>
      <c r="F153" s="34"/>
    </row>
    <row r="154" spans="2:6" x14ac:dyDescent="0.3">
      <c r="B154" s="34"/>
      <c r="C154" s="34"/>
      <c r="D154" s="34"/>
      <c r="F154" s="34"/>
    </row>
    <row r="155" spans="2:6" x14ac:dyDescent="0.3">
      <c r="B155" s="34"/>
      <c r="C155" s="34"/>
      <c r="D155" s="34"/>
      <c r="F155" s="34"/>
    </row>
    <row r="156" spans="2:6" x14ac:dyDescent="0.3">
      <c r="B156" s="34"/>
      <c r="C156" s="34"/>
      <c r="D156" s="34"/>
      <c r="F156" s="34"/>
    </row>
    <row r="157" spans="2:6" x14ac:dyDescent="0.3">
      <c r="B157" s="34"/>
      <c r="C157" s="34"/>
      <c r="D157" s="34"/>
      <c r="F157" s="34"/>
    </row>
    <row r="158" spans="2:6" x14ac:dyDescent="0.3">
      <c r="B158" s="34"/>
      <c r="C158" s="34"/>
      <c r="D158" s="34"/>
      <c r="F158" s="34"/>
    </row>
    <row r="159" spans="2:6" x14ac:dyDescent="0.3">
      <c r="B159" s="34"/>
      <c r="C159" s="34"/>
      <c r="D159" s="34"/>
      <c r="F159" s="34"/>
    </row>
    <row r="160" spans="2:6" x14ac:dyDescent="0.3">
      <c r="B160" s="34"/>
      <c r="C160" s="34"/>
      <c r="D160" s="34"/>
      <c r="F160" s="34"/>
    </row>
    <row r="161" spans="2:6" x14ac:dyDescent="0.3">
      <c r="B161" s="34"/>
      <c r="C161" s="34"/>
      <c r="D161" s="34"/>
      <c r="F161" s="34"/>
    </row>
    <row r="162" spans="2:6" x14ac:dyDescent="0.3">
      <c r="B162" s="34"/>
      <c r="C162" s="34"/>
      <c r="D162" s="34"/>
      <c r="F162" s="34"/>
    </row>
    <row r="163" spans="2:6" x14ac:dyDescent="0.3">
      <c r="B163" s="34"/>
      <c r="C163" s="34"/>
      <c r="D163" s="34"/>
      <c r="F163" s="34"/>
    </row>
    <row r="164" spans="2:6" x14ac:dyDescent="0.3">
      <c r="B164" s="34"/>
      <c r="C164" s="34"/>
      <c r="D164" s="34"/>
      <c r="F164" s="34"/>
    </row>
    <row r="165" spans="2:6" x14ac:dyDescent="0.3">
      <c r="B165" s="34"/>
      <c r="C165" s="34"/>
      <c r="D165" s="34"/>
      <c r="F165" s="34"/>
    </row>
    <row r="166" spans="2:6" x14ac:dyDescent="0.3">
      <c r="B166" s="34"/>
      <c r="C166" s="34"/>
      <c r="D166" s="34"/>
      <c r="F166" s="34"/>
    </row>
    <row r="167" spans="2:6" x14ac:dyDescent="0.3">
      <c r="B167" s="34"/>
      <c r="C167" s="34"/>
      <c r="D167" s="34"/>
      <c r="F167" s="34"/>
    </row>
    <row r="168" spans="2:6" x14ac:dyDescent="0.3">
      <c r="B168" s="34"/>
      <c r="C168" s="34"/>
      <c r="D168" s="34"/>
      <c r="F168" s="34"/>
    </row>
    <row r="169" spans="2:6" x14ac:dyDescent="0.3">
      <c r="B169" s="34"/>
      <c r="C169" s="34"/>
      <c r="D169" s="34"/>
      <c r="F169" s="34"/>
    </row>
    <row r="170" spans="2:6" x14ac:dyDescent="0.3">
      <c r="B170" s="34"/>
      <c r="C170" s="34"/>
      <c r="D170" s="34"/>
      <c r="F170" s="34"/>
    </row>
    <row r="171" spans="2:6" x14ac:dyDescent="0.3">
      <c r="B171" s="34"/>
      <c r="C171" s="34"/>
      <c r="D171" s="34"/>
      <c r="F171" s="34"/>
    </row>
    <row r="172" spans="2:6" x14ac:dyDescent="0.3">
      <c r="B172" s="34"/>
      <c r="C172" s="34"/>
      <c r="D172" s="34"/>
      <c r="F172" s="34"/>
    </row>
    <row r="173" spans="2:6" x14ac:dyDescent="0.3">
      <c r="B173" s="34"/>
      <c r="C173" s="34"/>
      <c r="D173" s="34"/>
      <c r="F173" s="34"/>
    </row>
    <row r="174" spans="2:6" x14ac:dyDescent="0.3">
      <c r="B174" s="34"/>
      <c r="C174" s="34"/>
      <c r="D174" s="34"/>
      <c r="F174" s="34"/>
    </row>
    <row r="175" spans="2:6" x14ac:dyDescent="0.3">
      <c r="B175" s="34"/>
      <c r="C175" s="34"/>
      <c r="D175" s="34"/>
      <c r="F175" s="34"/>
    </row>
    <row r="176" spans="2:6" x14ac:dyDescent="0.3">
      <c r="B176" s="34"/>
      <c r="C176" s="34"/>
      <c r="D176" s="34"/>
      <c r="F176" s="34"/>
    </row>
    <row r="177" spans="2:6" x14ac:dyDescent="0.3">
      <c r="B177" s="34"/>
      <c r="C177" s="34"/>
      <c r="D177" s="34"/>
      <c r="F177" s="34"/>
    </row>
    <row r="178" spans="2:6" x14ac:dyDescent="0.3">
      <c r="B178" s="34"/>
      <c r="C178" s="34"/>
      <c r="D178" s="34"/>
      <c r="F178" s="34"/>
    </row>
    <row r="179" spans="2:6" x14ac:dyDescent="0.3">
      <c r="B179" s="34"/>
      <c r="C179" s="34"/>
      <c r="D179" s="34"/>
      <c r="F179" s="34"/>
    </row>
    <row r="180" spans="2:6" x14ac:dyDescent="0.3">
      <c r="B180" s="34"/>
      <c r="C180" s="34"/>
      <c r="D180" s="34"/>
      <c r="F180" s="34"/>
    </row>
    <row r="181" spans="2:6" x14ac:dyDescent="0.3">
      <c r="B181" s="34"/>
      <c r="C181" s="34"/>
      <c r="D181" s="34"/>
      <c r="F181" s="34"/>
    </row>
    <row r="182" spans="2:6" x14ac:dyDescent="0.3">
      <c r="B182" s="34"/>
      <c r="C182" s="34"/>
      <c r="D182" s="34"/>
      <c r="F182" s="34"/>
    </row>
    <row r="183" spans="2:6" x14ac:dyDescent="0.3">
      <c r="B183" s="34"/>
      <c r="C183" s="34"/>
      <c r="D183" s="34"/>
      <c r="F183" s="34"/>
    </row>
    <row r="184" spans="2:6" x14ac:dyDescent="0.3">
      <c r="B184" s="34"/>
      <c r="C184" s="34"/>
      <c r="D184" s="34"/>
      <c r="F184" s="34"/>
    </row>
    <row r="185" spans="2:6" x14ac:dyDescent="0.3">
      <c r="B185" s="34"/>
      <c r="C185" s="34"/>
      <c r="D185" s="34"/>
      <c r="F185" s="34"/>
    </row>
    <row r="186" spans="2:6" x14ac:dyDescent="0.3">
      <c r="B186" s="34"/>
      <c r="C186" s="34"/>
      <c r="D186" s="34"/>
      <c r="F186" s="34"/>
    </row>
    <row r="187" spans="2:6" x14ac:dyDescent="0.3">
      <c r="B187" s="34"/>
      <c r="C187" s="34"/>
      <c r="D187" s="34"/>
      <c r="F187" s="34"/>
    </row>
    <row r="188" spans="2:6" x14ac:dyDescent="0.3">
      <c r="B188" s="34"/>
      <c r="C188" s="34"/>
      <c r="D188" s="34"/>
      <c r="F188" s="34"/>
    </row>
    <row r="189" spans="2:6" x14ac:dyDescent="0.3">
      <c r="B189" s="34"/>
      <c r="C189" s="34"/>
      <c r="D189" s="34"/>
      <c r="F189" s="34"/>
    </row>
    <row r="190" spans="2:6" x14ac:dyDescent="0.3">
      <c r="B190" s="34"/>
      <c r="C190" s="34"/>
      <c r="D190" s="34"/>
      <c r="F190" s="34"/>
    </row>
    <row r="191" spans="2:6" x14ac:dyDescent="0.3">
      <c r="B191" s="34"/>
      <c r="C191" s="34"/>
      <c r="D191" s="34"/>
      <c r="F191" s="34"/>
    </row>
    <row r="192" spans="2:6" x14ac:dyDescent="0.3">
      <c r="B192" s="34"/>
      <c r="C192" s="34"/>
      <c r="D192" s="34"/>
      <c r="F192" s="34"/>
    </row>
    <row r="193" spans="2:6" x14ac:dyDescent="0.3">
      <c r="B193" s="34"/>
      <c r="C193" s="34"/>
      <c r="D193" s="34"/>
      <c r="F193" s="34"/>
    </row>
    <row r="194" spans="2:6" x14ac:dyDescent="0.3">
      <c r="B194" s="34"/>
      <c r="C194" s="34"/>
      <c r="D194" s="34"/>
      <c r="F194" s="34"/>
    </row>
    <row r="195" spans="2:6" x14ac:dyDescent="0.3">
      <c r="B195" s="34"/>
      <c r="C195" s="34"/>
      <c r="D195" s="34"/>
      <c r="F195" s="34"/>
    </row>
    <row r="196" spans="2:6" x14ac:dyDescent="0.3">
      <c r="B196" s="34"/>
      <c r="C196" s="34"/>
      <c r="D196" s="34"/>
      <c r="F196" s="34"/>
    </row>
    <row r="197" spans="2:6" x14ac:dyDescent="0.3">
      <c r="B197" s="34"/>
      <c r="C197" s="34"/>
      <c r="D197" s="34"/>
      <c r="F197" s="34"/>
    </row>
    <row r="198" spans="2:6" x14ac:dyDescent="0.3">
      <c r="B198" s="34"/>
      <c r="C198" s="34"/>
      <c r="D198" s="34"/>
      <c r="F198" s="34"/>
    </row>
    <row r="199" spans="2:6" x14ac:dyDescent="0.3">
      <c r="B199" s="34"/>
      <c r="C199" s="34"/>
      <c r="D199" s="34"/>
      <c r="F199" s="34"/>
    </row>
    <row r="200" spans="2:6" x14ac:dyDescent="0.3">
      <c r="B200" s="34"/>
      <c r="C200" s="34"/>
      <c r="D200" s="34"/>
      <c r="F200" s="34"/>
    </row>
    <row r="201" spans="2:6" x14ac:dyDescent="0.3">
      <c r="B201" s="34"/>
      <c r="C201" s="34"/>
      <c r="D201" s="34"/>
      <c r="F201" s="34"/>
    </row>
    <row r="202" spans="2:6" x14ac:dyDescent="0.3">
      <c r="B202" s="34"/>
      <c r="C202" s="34"/>
      <c r="D202" s="34"/>
      <c r="F202" s="34"/>
    </row>
    <row r="203" spans="2:6" x14ac:dyDescent="0.3">
      <c r="B203" s="34"/>
      <c r="C203" s="34"/>
      <c r="D203" s="34"/>
      <c r="F203" s="34"/>
    </row>
    <row r="204" spans="2:6" x14ac:dyDescent="0.3">
      <c r="B204" s="34"/>
      <c r="C204" s="34"/>
      <c r="D204" s="34"/>
      <c r="F204" s="34"/>
    </row>
    <row r="205" spans="2:6" x14ac:dyDescent="0.3">
      <c r="B205" s="34"/>
      <c r="C205" s="34"/>
      <c r="D205" s="34"/>
      <c r="F205" s="34"/>
    </row>
    <row r="206" spans="2:6" x14ac:dyDescent="0.3">
      <c r="B206" s="34"/>
      <c r="C206" s="34"/>
      <c r="D206" s="34"/>
      <c r="F206" s="34"/>
    </row>
    <row r="207" spans="2:6" x14ac:dyDescent="0.3">
      <c r="B207" s="34"/>
      <c r="C207" s="34"/>
      <c r="D207" s="34"/>
      <c r="F207" s="34"/>
    </row>
    <row r="208" spans="2:6" x14ac:dyDescent="0.3">
      <c r="B208" s="34"/>
      <c r="C208" s="34"/>
      <c r="D208" s="34"/>
      <c r="F208" s="34"/>
    </row>
    <row r="209" spans="2:6" x14ac:dyDescent="0.3">
      <c r="B209" s="34"/>
      <c r="C209" s="34"/>
      <c r="D209" s="34"/>
      <c r="F209" s="34"/>
    </row>
    <row r="210" spans="2:6" x14ac:dyDescent="0.3">
      <c r="B210" s="34"/>
      <c r="C210" s="34"/>
      <c r="D210" s="34"/>
      <c r="F210" s="34"/>
    </row>
    <row r="211" spans="2:6" x14ac:dyDescent="0.3">
      <c r="B211" s="34"/>
      <c r="C211" s="34"/>
      <c r="D211" s="34"/>
      <c r="F211" s="34"/>
    </row>
    <row r="212" spans="2:6" x14ac:dyDescent="0.3">
      <c r="B212" s="34"/>
      <c r="C212" s="34"/>
      <c r="D212" s="34"/>
      <c r="F212" s="34"/>
    </row>
    <row r="213" spans="2:6" x14ac:dyDescent="0.3">
      <c r="B213" s="34"/>
      <c r="C213" s="34"/>
      <c r="D213" s="34"/>
      <c r="F213" s="34"/>
    </row>
    <row r="214" spans="2:6" x14ac:dyDescent="0.3">
      <c r="B214" s="34"/>
      <c r="C214" s="34"/>
      <c r="D214" s="34"/>
      <c r="F214" s="34"/>
    </row>
    <row r="215" spans="2:6" x14ac:dyDescent="0.3">
      <c r="B215" s="34"/>
      <c r="C215" s="34"/>
      <c r="D215" s="34"/>
      <c r="F215" s="34"/>
    </row>
    <row r="216" spans="2:6" x14ac:dyDescent="0.3">
      <c r="B216" s="34"/>
      <c r="C216" s="34"/>
      <c r="D216" s="34"/>
      <c r="F216" s="34"/>
    </row>
    <row r="217" spans="2:6" x14ac:dyDescent="0.3">
      <c r="B217" s="34"/>
      <c r="C217" s="34"/>
      <c r="D217" s="34"/>
      <c r="F217" s="34"/>
    </row>
    <row r="218" spans="2:6" x14ac:dyDescent="0.3">
      <c r="B218" s="34"/>
      <c r="C218" s="34"/>
      <c r="D218" s="34"/>
      <c r="F218" s="34"/>
    </row>
    <row r="219" spans="2:6" x14ac:dyDescent="0.3">
      <c r="B219" s="34"/>
      <c r="C219" s="34"/>
      <c r="D219" s="34"/>
      <c r="F219" s="34"/>
    </row>
    <row r="220" spans="2:6" x14ac:dyDescent="0.3">
      <c r="B220" s="34"/>
      <c r="C220" s="34"/>
      <c r="D220" s="34"/>
      <c r="F220" s="34"/>
    </row>
    <row r="221" spans="2:6" x14ac:dyDescent="0.3">
      <c r="B221" s="34"/>
      <c r="C221" s="34"/>
      <c r="D221" s="34"/>
      <c r="F221" s="34"/>
    </row>
    <row r="222" spans="2:6" x14ac:dyDescent="0.3">
      <c r="B222" s="34"/>
      <c r="C222" s="34"/>
      <c r="D222" s="34"/>
      <c r="F222" s="34"/>
    </row>
    <row r="223" spans="2:6" x14ac:dyDescent="0.3">
      <c r="B223" s="34"/>
      <c r="C223" s="34"/>
      <c r="D223" s="34"/>
      <c r="F223" s="34"/>
    </row>
    <row r="224" spans="2:6" x14ac:dyDescent="0.3">
      <c r="B224" s="34"/>
      <c r="C224" s="34"/>
      <c r="D224" s="34"/>
      <c r="F224" s="34"/>
    </row>
    <row r="225" spans="2:6" x14ac:dyDescent="0.3">
      <c r="B225" s="34"/>
      <c r="C225" s="34"/>
      <c r="D225" s="34"/>
      <c r="F225" s="34"/>
    </row>
    <row r="226" spans="2:6" x14ac:dyDescent="0.3">
      <c r="B226" s="34"/>
      <c r="C226" s="34"/>
      <c r="D226" s="34"/>
      <c r="F226" s="34"/>
    </row>
    <row r="227" spans="2:6" x14ac:dyDescent="0.3">
      <c r="B227" s="34"/>
      <c r="C227" s="34"/>
      <c r="D227" s="34"/>
      <c r="F227" s="34"/>
    </row>
    <row r="228" spans="2:6" x14ac:dyDescent="0.3">
      <c r="B228" s="34"/>
      <c r="C228" s="34"/>
      <c r="D228" s="34"/>
      <c r="F228" s="34"/>
    </row>
    <row r="229" spans="2:6" x14ac:dyDescent="0.3">
      <c r="B229" s="34"/>
      <c r="C229" s="34"/>
      <c r="D229" s="34"/>
      <c r="F229" s="34"/>
    </row>
    <row r="230" spans="2:6" x14ac:dyDescent="0.3">
      <c r="B230" s="34"/>
      <c r="C230" s="34"/>
      <c r="D230" s="34"/>
      <c r="F230" s="34"/>
    </row>
    <row r="231" spans="2:6" x14ac:dyDescent="0.3">
      <c r="B231" s="34"/>
      <c r="C231" s="34"/>
      <c r="D231" s="34"/>
      <c r="F231" s="34"/>
    </row>
    <row r="232" spans="2:6" x14ac:dyDescent="0.3">
      <c r="B232" s="34"/>
      <c r="C232" s="34"/>
      <c r="D232" s="34"/>
      <c r="F232" s="34"/>
    </row>
    <row r="233" spans="2:6" x14ac:dyDescent="0.3">
      <c r="B233" s="34"/>
      <c r="C233" s="34"/>
      <c r="D233" s="34"/>
      <c r="F233" s="34"/>
    </row>
    <row r="234" spans="2:6" x14ac:dyDescent="0.3">
      <c r="B234" s="34"/>
      <c r="C234" s="34"/>
      <c r="D234" s="34"/>
      <c r="F234" s="34"/>
    </row>
    <row r="235" spans="2:6" x14ac:dyDescent="0.3">
      <c r="B235" s="34"/>
      <c r="C235" s="34"/>
      <c r="D235" s="34"/>
      <c r="F235" s="34"/>
    </row>
    <row r="236" spans="2:6" x14ac:dyDescent="0.3">
      <c r="B236" s="34"/>
      <c r="C236" s="34"/>
      <c r="D236" s="34"/>
      <c r="F236" s="34"/>
    </row>
    <row r="237" spans="2:6" x14ac:dyDescent="0.3">
      <c r="B237" s="34"/>
      <c r="C237" s="34"/>
      <c r="D237" s="34"/>
      <c r="F237" s="34"/>
    </row>
    <row r="238" spans="2:6" x14ac:dyDescent="0.3">
      <c r="B238" s="34"/>
      <c r="C238" s="34"/>
      <c r="D238" s="34"/>
      <c r="F238" s="34"/>
    </row>
    <row r="239" spans="2:6" x14ac:dyDescent="0.3">
      <c r="B239" s="34"/>
      <c r="C239" s="34"/>
      <c r="D239" s="34"/>
      <c r="F239" s="34"/>
    </row>
    <row r="240" spans="2:6" x14ac:dyDescent="0.3">
      <c r="B240" s="34"/>
      <c r="C240" s="34"/>
      <c r="D240" s="34"/>
      <c r="F240" s="34"/>
    </row>
    <row r="241" spans="2:6" x14ac:dyDescent="0.3">
      <c r="B241" s="34"/>
      <c r="C241" s="34"/>
      <c r="D241" s="34"/>
      <c r="F241" s="34"/>
    </row>
    <row r="242" spans="2:6" x14ac:dyDescent="0.3">
      <c r="B242" s="34"/>
      <c r="C242" s="34"/>
      <c r="D242" s="34"/>
      <c r="F242" s="34"/>
    </row>
    <row r="243" spans="2:6" x14ac:dyDescent="0.3">
      <c r="B243" s="34"/>
      <c r="C243" s="34"/>
      <c r="D243" s="34"/>
      <c r="F243" s="34"/>
    </row>
    <row r="244" spans="2:6" x14ac:dyDescent="0.3">
      <c r="B244" s="34"/>
      <c r="C244" s="34"/>
      <c r="D244" s="34"/>
      <c r="F244" s="34"/>
    </row>
    <row r="245" spans="2:6" x14ac:dyDescent="0.3">
      <c r="B245" s="34"/>
      <c r="C245" s="34"/>
      <c r="D245" s="34"/>
      <c r="F245" s="34"/>
    </row>
    <row r="246" spans="2:6" x14ac:dyDescent="0.3">
      <c r="B246" s="34"/>
      <c r="C246" s="34"/>
      <c r="D246" s="34"/>
      <c r="F246" s="34"/>
    </row>
    <row r="247" spans="2:6" x14ac:dyDescent="0.3">
      <c r="B247" s="34"/>
      <c r="C247" s="34"/>
      <c r="D247" s="34"/>
      <c r="F247" s="34"/>
    </row>
    <row r="248" spans="2:6" x14ac:dyDescent="0.3">
      <c r="B248" s="34"/>
      <c r="C248" s="34"/>
      <c r="D248" s="34"/>
      <c r="F248" s="34"/>
    </row>
    <row r="249" spans="2:6" x14ac:dyDescent="0.3">
      <c r="B249" s="34"/>
      <c r="C249" s="34"/>
      <c r="D249" s="34"/>
      <c r="F249" s="34"/>
    </row>
    <row r="250" spans="2:6" x14ac:dyDescent="0.3">
      <c r="B250" s="34"/>
      <c r="C250" s="34"/>
      <c r="D250" s="34"/>
      <c r="F250" s="34"/>
    </row>
    <row r="251" spans="2:6" x14ac:dyDescent="0.3">
      <c r="B251" s="34"/>
      <c r="C251" s="34"/>
      <c r="D251" s="34"/>
      <c r="F251" s="34"/>
    </row>
    <row r="252" spans="2:6" x14ac:dyDescent="0.3">
      <c r="B252" s="34"/>
      <c r="C252" s="34"/>
      <c r="D252" s="34"/>
      <c r="F252" s="34"/>
    </row>
    <row r="253" spans="2:6" x14ac:dyDescent="0.3">
      <c r="B253" s="34"/>
      <c r="C253" s="34"/>
      <c r="D253" s="34"/>
      <c r="F253" s="34"/>
    </row>
    <row r="254" spans="2:6" x14ac:dyDescent="0.3">
      <c r="B254" s="34"/>
      <c r="C254" s="34"/>
      <c r="D254" s="34"/>
      <c r="F254" s="34"/>
    </row>
    <row r="255" spans="2:6" x14ac:dyDescent="0.3">
      <c r="B255" s="34"/>
      <c r="C255" s="34"/>
      <c r="D255" s="34"/>
      <c r="F255" s="34"/>
    </row>
    <row r="256" spans="2:6" x14ac:dyDescent="0.3">
      <c r="B256" s="34"/>
      <c r="C256" s="34"/>
      <c r="D256" s="34"/>
      <c r="F256" s="34"/>
    </row>
    <row r="257" spans="2:6" x14ac:dyDescent="0.3">
      <c r="B257" s="34"/>
      <c r="C257" s="34"/>
      <c r="D257" s="34"/>
      <c r="F257" s="34"/>
    </row>
    <row r="258" spans="2:6" x14ac:dyDescent="0.3">
      <c r="B258" s="34"/>
      <c r="C258" s="34"/>
      <c r="D258" s="34"/>
      <c r="F258" s="34"/>
    </row>
    <row r="259" spans="2:6" x14ac:dyDescent="0.3">
      <c r="B259" s="34"/>
      <c r="C259" s="34"/>
      <c r="D259" s="34"/>
      <c r="F259" s="34"/>
    </row>
    <row r="260" spans="2:6" x14ac:dyDescent="0.3">
      <c r="B260" s="34"/>
      <c r="C260" s="34"/>
      <c r="D260" s="34"/>
      <c r="F260" s="34"/>
    </row>
    <row r="261" spans="2:6" x14ac:dyDescent="0.3">
      <c r="B261" s="34"/>
      <c r="C261" s="34"/>
      <c r="D261" s="34"/>
      <c r="F261" s="34"/>
    </row>
    <row r="262" spans="2:6" x14ac:dyDescent="0.3">
      <c r="B262" s="34"/>
      <c r="C262" s="34"/>
      <c r="D262" s="34"/>
      <c r="F262" s="34"/>
    </row>
    <row r="263" spans="2:6" x14ac:dyDescent="0.3">
      <c r="B263" s="34"/>
      <c r="C263" s="34"/>
      <c r="D263" s="34"/>
      <c r="F263" s="34"/>
    </row>
    <row r="264" spans="2:6" x14ac:dyDescent="0.3">
      <c r="B264" s="34"/>
      <c r="C264" s="34"/>
      <c r="D264" s="34"/>
      <c r="F264" s="34"/>
    </row>
    <row r="265" spans="2:6" x14ac:dyDescent="0.3">
      <c r="B265" s="34"/>
      <c r="C265" s="34"/>
      <c r="D265" s="34"/>
      <c r="F265" s="34"/>
    </row>
    <row r="266" spans="2:6" x14ac:dyDescent="0.3">
      <c r="B266" s="34"/>
      <c r="C266" s="34"/>
      <c r="D266" s="34"/>
      <c r="F266" s="34"/>
    </row>
    <row r="267" spans="2:6" x14ac:dyDescent="0.3">
      <c r="B267" s="34"/>
      <c r="C267" s="34"/>
      <c r="D267" s="34"/>
      <c r="F267" s="34"/>
    </row>
    <row r="268" spans="2:6" x14ac:dyDescent="0.3">
      <c r="B268" s="34"/>
      <c r="C268" s="34"/>
      <c r="D268" s="34"/>
      <c r="F268" s="34"/>
    </row>
    <row r="269" spans="2:6" x14ac:dyDescent="0.3">
      <c r="B269" s="34"/>
      <c r="C269" s="34"/>
      <c r="D269" s="34"/>
      <c r="F269" s="34"/>
    </row>
    <row r="270" spans="2:6" x14ac:dyDescent="0.3">
      <c r="B270" s="34"/>
      <c r="C270" s="34"/>
      <c r="D270" s="34"/>
      <c r="F270" s="34"/>
    </row>
    <row r="271" spans="2:6" x14ac:dyDescent="0.3">
      <c r="B271" s="34"/>
      <c r="C271" s="34"/>
      <c r="D271" s="34"/>
      <c r="F271" s="34"/>
    </row>
    <row r="272" spans="2:6" x14ac:dyDescent="0.3">
      <c r="B272" s="34"/>
      <c r="C272" s="34"/>
      <c r="D272" s="34"/>
      <c r="F272" s="34"/>
    </row>
    <row r="273" spans="2:6" x14ac:dyDescent="0.3">
      <c r="B273" s="34"/>
      <c r="C273" s="34"/>
      <c r="D273" s="34"/>
      <c r="F273" s="34"/>
    </row>
    <row r="274" spans="2:6" x14ac:dyDescent="0.3">
      <c r="B274" s="34"/>
      <c r="C274" s="34"/>
      <c r="D274" s="34"/>
      <c r="F274" s="34"/>
    </row>
    <row r="275" spans="2:6" x14ac:dyDescent="0.3">
      <c r="B275" s="34"/>
      <c r="C275" s="34"/>
      <c r="D275" s="34"/>
      <c r="F275" s="34"/>
    </row>
    <row r="276" spans="2:6" x14ac:dyDescent="0.3">
      <c r="B276" s="34"/>
      <c r="C276" s="34"/>
      <c r="D276" s="34"/>
      <c r="F276" s="34"/>
    </row>
    <row r="277" spans="2:6" x14ac:dyDescent="0.3">
      <c r="B277" s="34"/>
      <c r="C277" s="34"/>
      <c r="D277" s="34"/>
      <c r="F277" s="34"/>
    </row>
    <row r="278" spans="2:6" x14ac:dyDescent="0.3">
      <c r="B278" s="34"/>
      <c r="C278" s="34"/>
      <c r="D278" s="34"/>
      <c r="F278" s="34"/>
    </row>
    <row r="279" spans="2:6" x14ac:dyDescent="0.3">
      <c r="B279" s="34"/>
      <c r="C279" s="34"/>
      <c r="D279" s="34"/>
      <c r="F279" s="34"/>
    </row>
    <row r="280" spans="2:6" x14ac:dyDescent="0.3">
      <c r="B280" s="34"/>
      <c r="C280" s="34"/>
      <c r="D280" s="34"/>
      <c r="F280" s="34"/>
    </row>
    <row r="281" spans="2:6" x14ac:dyDescent="0.3">
      <c r="B281" s="34"/>
      <c r="C281" s="34"/>
      <c r="D281" s="34"/>
      <c r="F281" s="34"/>
    </row>
    <row r="282" spans="2:6" x14ac:dyDescent="0.3">
      <c r="B282" s="34"/>
      <c r="C282" s="34"/>
      <c r="D282" s="34"/>
      <c r="F282" s="34"/>
    </row>
    <row r="283" spans="2:6" x14ac:dyDescent="0.3">
      <c r="B283" s="34"/>
      <c r="C283" s="34"/>
      <c r="D283" s="34"/>
      <c r="F283" s="34"/>
    </row>
    <row r="284" spans="2:6" x14ac:dyDescent="0.3">
      <c r="B284" s="34"/>
      <c r="C284" s="34"/>
      <c r="D284" s="34"/>
      <c r="F284" s="34"/>
    </row>
    <row r="285" spans="2:6" x14ac:dyDescent="0.3">
      <c r="B285" s="34"/>
      <c r="C285" s="34"/>
      <c r="D285" s="34"/>
      <c r="F285" s="34"/>
    </row>
    <row r="286" spans="2:6" x14ac:dyDescent="0.3">
      <c r="B286" s="34"/>
      <c r="C286" s="34"/>
      <c r="D286" s="34"/>
      <c r="F286" s="34"/>
    </row>
    <row r="287" spans="2:6" x14ac:dyDescent="0.3">
      <c r="B287" s="34"/>
      <c r="C287" s="34"/>
      <c r="D287" s="34"/>
      <c r="F287" s="34"/>
    </row>
    <row r="288" spans="2:6" x14ac:dyDescent="0.3">
      <c r="B288" s="34"/>
      <c r="C288" s="34"/>
      <c r="D288" s="34"/>
      <c r="F288" s="34"/>
    </row>
    <row r="289" spans="2:6" x14ac:dyDescent="0.3">
      <c r="B289" s="34"/>
      <c r="C289" s="34"/>
      <c r="D289" s="34"/>
      <c r="F289" s="34"/>
    </row>
    <row r="290" spans="2:6" x14ac:dyDescent="0.3">
      <c r="B290" s="34"/>
      <c r="C290" s="34"/>
      <c r="D290" s="34"/>
      <c r="F290" s="34"/>
    </row>
    <row r="291" spans="2:6" x14ac:dyDescent="0.3">
      <c r="B291" s="34"/>
      <c r="C291" s="34"/>
      <c r="D291" s="34"/>
      <c r="F291" s="34"/>
    </row>
    <row r="292" spans="2:6" x14ac:dyDescent="0.3">
      <c r="B292" s="34"/>
      <c r="C292" s="34"/>
      <c r="D292" s="34"/>
      <c r="F292" s="34"/>
    </row>
    <row r="293" spans="2:6" x14ac:dyDescent="0.3">
      <c r="B293" s="34"/>
      <c r="C293" s="34"/>
      <c r="D293" s="34"/>
      <c r="F293" s="34"/>
    </row>
    <row r="294" spans="2:6" x14ac:dyDescent="0.3">
      <c r="B294" s="34"/>
      <c r="C294" s="34"/>
      <c r="D294" s="34"/>
      <c r="F294" s="34"/>
    </row>
    <row r="295" spans="2:6" x14ac:dyDescent="0.3">
      <c r="B295" s="34"/>
      <c r="C295" s="34"/>
      <c r="D295" s="34"/>
      <c r="F295" s="34"/>
    </row>
    <row r="296" spans="2:6" x14ac:dyDescent="0.3">
      <c r="B296" s="34"/>
      <c r="C296" s="34"/>
      <c r="D296" s="34"/>
      <c r="F296" s="34"/>
    </row>
    <row r="297" spans="2:6" x14ac:dyDescent="0.3">
      <c r="B297" s="34"/>
      <c r="C297" s="34"/>
      <c r="D297" s="34"/>
      <c r="F297" s="34"/>
    </row>
    <row r="298" spans="2:6" x14ac:dyDescent="0.3">
      <c r="B298" s="34"/>
      <c r="C298" s="34"/>
      <c r="D298" s="34"/>
      <c r="F298" s="34"/>
    </row>
    <row r="299" spans="2:6" x14ac:dyDescent="0.3">
      <c r="B299" s="34"/>
      <c r="C299" s="34"/>
      <c r="D299" s="34"/>
      <c r="F299" s="34"/>
    </row>
    <row r="300" spans="2:6" x14ac:dyDescent="0.3">
      <c r="B300" s="34"/>
      <c r="C300" s="34"/>
      <c r="D300" s="34"/>
      <c r="F300" s="34"/>
    </row>
    <row r="301" spans="2:6" x14ac:dyDescent="0.3">
      <c r="B301" s="34"/>
      <c r="C301" s="34"/>
      <c r="D301" s="34"/>
      <c r="F301" s="34"/>
    </row>
    <row r="302" spans="2:6" x14ac:dyDescent="0.3">
      <c r="B302" s="34"/>
      <c r="C302" s="34"/>
      <c r="D302" s="34"/>
      <c r="F302" s="34"/>
    </row>
    <row r="303" spans="2:6" x14ac:dyDescent="0.3">
      <c r="B303" s="34"/>
      <c r="C303" s="34"/>
      <c r="D303" s="34"/>
      <c r="F303" s="34"/>
    </row>
    <row r="304" spans="2:6" x14ac:dyDescent="0.3">
      <c r="B304" s="34"/>
      <c r="C304" s="34"/>
      <c r="D304" s="34"/>
      <c r="F304" s="34"/>
    </row>
    <row r="305" spans="2:6" x14ac:dyDescent="0.3">
      <c r="B305" s="34"/>
      <c r="C305" s="34"/>
      <c r="D305" s="34"/>
      <c r="F305" s="34"/>
    </row>
    <row r="306" spans="2:6" x14ac:dyDescent="0.3">
      <c r="B306" s="34"/>
      <c r="C306" s="34"/>
      <c r="D306" s="34"/>
      <c r="F306" s="34"/>
    </row>
    <row r="307" spans="2:6" x14ac:dyDescent="0.3">
      <c r="B307" s="34"/>
      <c r="C307" s="34"/>
      <c r="D307" s="34"/>
      <c r="F307" s="34"/>
    </row>
    <row r="308" spans="2:6" x14ac:dyDescent="0.3">
      <c r="B308" s="34"/>
      <c r="C308" s="34"/>
      <c r="D308" s="34"/>
      <c r="F308" s="34"/>
    </row>
    <row r="309" spans="2:6" x14ac:dyDescent="0.3">
      <c r="B309" s="34"/>
      <c r="C309" s="34"/>
      <c r="D309" s="34"/>
      <c r="F309" s="34"/>
    </row>
    <row r="310" spans="2:6" x14ac:dyDescent="0.3">
      <c r="B310" s="34"/>
      <c r="C310" s="34"/>
      <c r="D310" s="34"/>
      <c r="F310" s="34"/>
    </row>
    <row r="311" spans="2:6" x14ac:dyDescent="0.3">
      <c r="B311" s="34"/>
      <c r="C311" s="34"/>
      <c r="D311" s="34"/>
      <c r="F311" s="34"/>
    </row>
    <row r="312" spans="2:6" x14ac:dyDescent="0.3">
      <c r="B312" s="34"/>
      <c r="C312" s="34"/>
      <c r="D312" s="34"/>
      <c r="F312" s="34"/>
    </row>
    <row r="313" spans="2:6" x14ac:dyDescent="0.3">
      <c r="B313" s="34"/>
      <c r="C313" s="34"/>
      <c r="D313" s="34"/>
      <c r="F313" s="34"/>
    </row>
    <row r="314" spans="2:6" x14ac:dyDescent="0.3">
      <c r="B314" s="34"/>
      <c r="C314" s="34"/>
      <c r="D314" s="34"/>
      <c r="F314" s="34"/>
    </row>
    <row r="315" spans="2:6" x14ac:dyDescent="0.3">
      <c r="B315" s="34"/>
      <c r="C315" s="34"/>
      <c r="D315" s="34"/>
      <c r="F315" s="34"/>
    </row>
    <row r="316" spans="2:6" x14ac:dyDescent="0.3">
      <c r="B316" s="34"/>
      <c r="C316" s="34"/>
      <c r="D316" s="34"/>
      <c r="F316" s="34"/>
    </row>
    <row r="317" spans="2:6" x14ac:dyDescent="0.3">
      <c r="B317" s="34"/>
      <c r="C317" s="34"/>
      <c r="D317" s="34"/>
      <c r="F317" s="34"/>
    </row>
    <row r="318" spans="2:6" x14ac:dyDescent="0.3">
      <c r="B318" s="34"/>
      <c r="C318" s="34"/>
      <c r="D318" s="34"/>
      <c r="F318" s="34"/>
    </row>
    <row r="319" spans="2:6" x14ac:dyDescent="0.3">
      <c r="B319" s="34"/>
      <c r="C319" s="34"/>
      <c r="D319" s="34"/>
      <c r="F319" s="34"/>
    </row>
    <row r="320" spans="2:6" x14ac:dyDescent="0.3">
      <c r="B320" s="34"/>
      <c r="C320" s="34"/>
      <c r="D320" s="34"/>
      <c r="F320" s="34"/>
    </row>
    <row r="321" spans="2:6" x14ac:dyDescent="0.3">
      <c r="B321" s="34"/>
      <c r="C321" s="34"/>
      <c r="D321" s="34"/>
      <c r="F321" s="34"/>
    </row>
    <row r="322" spans="2:6" x14ac:dyDescent="0.3">
      <c r="B322" s="34"/>
      <c r="C322" s="34"/>
      <c r="D322" s="34"/>
      <c r="F322" s="34"/>
    </row>
    <row r="323" spans="2:6" x14ac:dyDescent="0.3">
      <c r="B323" s="34"/>
      <c r="C323" s="34"/>
      <c r="D323" s="34"/>
      <c r="F323" s="34"/>
    </row>
    <row r="324" spans="2:6" x14ac:dyDescent="0.3">
      <c r="B324" s="34"/>
      <c r="C324" s="34"/>
      <c r="D324" s="34"/>
      <c r="F324" s="34"/>
    </row>
    <row r="325" spans="2:6" x14ac:dyDescent="0.3">
      <c r="B325" s="34"/>
      <c r="C325" s="34"/>
      <c r="D325" s="34"/>
      <c r="F325" s="34"/>
    </row>
    <row r="326" spans="2:6" x14ac:dyDescent="0.3">
      <c r="B326" s="34"/>
      <c r="C326" s="34"/>
      <c r="D326" s="34"/>
      <c r="F326" s="34"/>
    </row>
    <row r="327" spans="2:6" x14ac:dyDescent="0.3">
      <c r="B327" s="34"/>
      <c r="C327" s="34"/>
      <c r="D327" s="34"/>
      <c r="F327" s="34"/>
    </row>
    <row r="328" spans="2:6" x14ac:dyDescent="0.3">
      <c r="B328" s="34"/>
      <c r="C328" s="34"/>
      <c r="D328" s="34"/>
      <c r="F328" s="34"/>
    </row>
    <row r="329" spans="2:6" x14ac:dyDescent="0.3">
      <c r="B329" s="34"/>
      <c r="C329" s="34"/>
      <c r="D329" s="34"/>
      <c r="F329" s="34"/>
    </row>
    <row r="330" spans="2:6" x14ac:dyDescent="0.3">
      <c r="B330" s="34"/>
      <c r="C330" s="34"/>
      <c r="D330" s="34"/>
      <c r="F330" s="34"/>
    </row>
    <row r="331" spans="2:6" x14ac:dyDescent="0.3">
      <c r="B331" s="34"/>
      <c r="C331" s="34"/>
      <c r="D331" s="34"/>
      <c r="F331" s="34"/>
    </row>
    <row r="332" spans="2:6" x14ac:dyDescent="0.3">
      <c r="B332" s="34"/>
      <c r="C332" s="34"/>
      <c r="D332" s="34"/>
      <c r="F332" s="34"/>
    </row>
    <row r="333" spans="2:6" x14ac:dyDescent="0.3">
      <c r="B333" s="34"/>
      <c r="C333" s="34"/>
      <c r="D333" s="34"/>
      <c r="F333" s="34"/>
    </row>
    <row r="334" spans="2:6" x14ac:dyDescent="0.3">
      <c r="B334" s="34"/>
      <c r="C334" s="34"/>
      <c r="D334" s="34"/>
      <c r="F334" s="34"/>
    </row>
    <row r="335" spans="2:6" x14ac:dyDescent="0.3">
      <c r="B335" s="34"/>
      <c r="C335" s="34"/>
      <c r="D335" s="34"/>
      <c r="F335" s="34"/>
    </row>
    <row r="336" spans="2:6" x14ac:dyDescent="0.3">
      <c r="B336" s="34"/>
      <c r="C336" s="34"/>
      <c r="D336" s="34"/>
      <c r="F336" s="34"/>
    </row>
    <row r="337" spans="2:6" x14ac:dyDescent="0.3">
      <c r="B337" s="34"/>
      <c r="C337" s="34"/>
      <c r="D337" s="34"/>
      <c r="F337" s="34"/>
    </row>
    <row r="338" spans="2:6" x14ac:dyDescent="0.3">
      <c r="B338" s="34"/>
      <c r="C338" s="34"/>
      <c r="D338" s="34"/>
      <c r="F338" s="34"/>
    </row>
    <row r="339" spans="2:6" x14ac:dyDescent="0.3">
      <c r="B339" s="34"/>
      <c r="C339" s="34"/>
      <c r="D339" s="34"/>
      <c r="F339" s="34"/>
    </row>
    <row r="340" spans="2:6" x14ac:dyDescent="0.3">
      <c r="B340" s="34"/>
      <c r="C340" s="34"/>
      <c r="D340" s="34"/>
      <c r="F340" s="34"/>
    </row>
    <row r="341" spans="2:6" x14ac:dyDescent="0.3">
      <c r="B341" s="34"/>
      <c r="C341" s="34"/>
      <c r="D341" s="34"/>
      <c r="F341" s="34"/>
    </row>
    <row r="342" spans="2:6" x14ac:dyDescent="0.3">
      <c r="B342" s="34"/>
      <c r="C342" s="34"/>
      <c r="D342" s="34"/>
      <c r="F342" s="34"/>
    </row>
    <row r="343" spans="2:6" x14ac:dyDescent="0.3">
      <c r="B343" s="34"/>
      <c r="C343" s="34"/>
      <c r="D343" s="34"/>
      <c r="F343" s="34"/>
    </row>
    <row r="344" spans="2:6" x14ac:dyDescent="0.3">
      <c r="B344" s="34"/>
      <c r="C344" s="34"/>
      <c r="D344" s="34"/>
      <c r="F344" s="34"/>
    </row>
    <row r="345" spans="2:6" x14ac:dyDescent="0.3">
      <c r="B345" s="34"/>
      <c r="C345" s="34"/>
      <c r="D345" s="34"/>
      <c r="F345" s="34"/>
    </row>
    <row r="346" spans="2:6" x14ac:dyDescent="0.3">
      <c r="B346" s="34"/>
      <c r="C346" s="34"/>
      <c r="D346" s="34"/>
      <c r="F346" s="34"/>
    </row>
    <row r="347" spans="2:6" x14ac:dyDescent="0.3">
      <c r="B347" s="34"/>
      <c r="C347" s="34"/>
      <c r="D347" s="34"/>
      <c r="F347" s="34"/>
    </row>
    <row r="348" spans="2:6" x14ac:dyDescent="0.3">
      <c r="B348" s="34"/>
      <c r="C348" s="34"/>
      <c r="D348" s="34"/>
      <c r="F348" s="34"/>
    </row>
    <row r="349" spans="2:6" x14ac:dyDescent="0.3">
      <c r="B349" s="34"/>
      <c r="C349" s="34"/>
      <c r="D349" s="34"/>
      <c r="F349" s="34"/>
    </row>
    <row r="350" spans="2:6" x14ac:dyDescent="0.3">
      <c r="B350" s="34"/>
      <c r="C350" s="34"/>
      <c r="D350" s="34"/>
      <c r="F350" s="34"/>
    </row>
    <row r="351" spans="2:6" x14ac:dyDescent="0.3">
      <c r="B351" s="34"/>
      <c r="C351" s="34"/>
      <c r="D351" s="34"/>
      <c r="F351" s="34"/>
    </row>
    <row r="352" spans="2:6" x14ac:dyDescent="0.3">
      <c r="B352" s="34"/>
      <c r="C352" s="34"/>
      <c r="D352" s="34"/>
      <c r="F352" s="34"/>
    </row>
  </sheetData>
  <mergeCells count="5">
    <mergeCell ref="A4:E4"/>
    <mergeCell ref="A5:E5"/>
    <mergeCell ref="A7:E7"/>
    <mergeCell ref="A13:E13"/>
    <mergeCell ref="A3:E3"/>
  </mergeCells>
  <pageMargins left="0.511811024" right="0.511811024" top="0.78740157499999996" bottom="0.78740157499999996" header="0.31496062000000002" footer="0.31496062000000002"/>
  <pageSetup paperSize="9" scale="28" fitToHeight="0" orientation="portrait" r:id="rId1"/>
  <rowBreaks count="1" manualBreakCount="1">
    <brk id="24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008080"/>
    <pageSetUpPr fitToPage="1"/>
  </sheetPr>
  <dimension ref="A1:O35"/>
  <sheetViews>
    <sheetView showGridLines="0" tabSelected="1" zoomScale="55" zoomScaleNormal="55" zoomScaleSheetLayoutView="80" workbookViewId="0">
      <pane ySplit="9" topLeftCell="A22" activePane="bottomLeft" state="frozen"/>
      <selection pane="bottomLeft" activeCell="J19" sqref="J19"/>
    </sheetView>
  </sheetViews>
  <sheetFormatPr defaultColWidth="9.140625" defaultRowHeight="15" x14ac:dyDescent="0.25"/>
  <cols>
    <col min="1" max="1" width="28.7109375" style="2" customWidth="1"/>
    <col min="2" max="2" width="10.42578125" style="2" customWidth="1"/>
    <col min="3" max="3" width="10.5703125" style="2" customWidth="1"/>
    <col min="4" max="4" width="27.85546875" style="2" customWidth="1"/>
    <col min="5" max="5" width="32.85546875" style="2" customWidth="1"/>
    <col min="6" max="6" width="31.28515625" style="2" customWidth="1"/>
    <col min="7" max="7" width="34.28515625" style="2" customWidth="1"/>
    <col min="8" max="8" width="37" style="2" customWidth="1"/>
    <col min="9" max="9" width="22.85546875" style="2" customWidth="1"/>
    <col min="10" max="10" width="23.5703125" style="2" customWidth="1"/>
    <col min="11" max="11" width="17.85546875" style="2" customWidth="1"/>
    <col min="12" max="12" width="27.28515625" style="2" customWidth="1"/>
    <col min="13" max="13" width="18.85546875" style="2" customWidth="1"/>
    <col min="14" max="14" width="20.42578125" style="2" customWidth="1"/>
    <col min="15" max="15" width="14.28515625" style="2" bestFit="1" customWidth="1"/>
    <col min="16" max="16384" width="9.140625" style="2"/>
  </cols>
  <sheetData>
    <row r="1" spans="1:15" hidden="1" x14ac:dyDescent="0.25"/>
    <row r="2" spans="1:15" ht="54" hidden="1" customHeight="1" x14ac:dyDescent="0.25"/>
    <row r="3" spans="1:15" ht="42" hidden="1" customHeight="1" x14ac:dyDescent="0.25">
      <c r="A3" s="279" t="s">
        <v>218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5" ht="29.25" hidden="1" customHeight="1" x14ac:dyDescent="0.35">
      <c r="A4" s="282" t="str">
        <f>'Matriz Objetivos x Projetos'!A7:W7</f>
        <v xml:space="preserve">CAU/UF:  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15" ht="32.25" hidden="1" customHeight="1" x14ac:dyDescent="0.35">
      <c r="A5" s="282" t="s">
        <v>237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1:15" s="56" customFormat="1" ht="32.25" hidden="1" customHeight="1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5" s="4" customFormat="1" ht="51.75" hidden="1" customHeight="1" x14ac:dyDescent="0.35">
      <c r="A7" s="282" t="s">
        <v>230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 t="s">
        <v>43</v>
      </c>
    </row>
    <row r="8" spans="1:15" s="4" customFormat="1" ht="21" x14ac:dyDescent="0.25">
      <c r="A8" s="284" t="s">
        <v>21</v>
      </c>
      <c r="B8" s="280" t="s">
        <v>123</v>
      </c>
      <c r="C8" s="280" t="s">
        <v>120</v>
      </c>
      <c r="D8" s="280" t="s">
        <v>22</v>
      </c>
      <c r="E8" s="280" t="s">
        <v>150</v>
      </c>
      <c r="F8" s="280" t="s">
        <v>109</v>
      </c>
      <c r="G8" s="280" t="s">
        <v>110</v>
      </c>
      <c r="H8" s="281" t="s">
        <v>238</v>
      </c>
      <c r="I8" s="280" t="s">
        <v>239</v>
      </c>
      <c r="J8" s="280" t="s">
        <v>240</v>
      </c>
      <c r="K8" s="280" t="s">
        <v>217</v>
      </c>
      <c r="L8" s="280" t="s">
        <v>219</v>
      </c>
      <c r="M8" s="280" t="s">
        <v>121</v>
      </c>
      <c r="N8" s="283"/>
    </row>
    <row r="9" spans="1:15" s="4" customFormat="1" ht="42" x14ac:dyDescent="0.25">
      <c r="A9" s="285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118" t="s">
        <v>226</v>
      </c>
      <c r="N9" s="131" t="s">
        <v>270</v>
      </c>
    </row>
    <row r="10" spans="1:15" s="4" customFormat="1" ht="210" x14ac:dyDescent="0.25">
      <c r="A10" s="250" t="s">
        <v>331</v>
      </c>
      <c r="B10" s="251" t="s">
        <v>334</v>
      </c>
      <c r="C10" s="119"/>
      <c r="D10" s="252" t="s">
        <v>336</v>
      </c>
      <c r="E10" s="252" t="s">
        <v>337</v>
      </c>
      <c r="F10" s="252" t="s">
        <v>362</v>
      </c>
      <c r="G10" s="120" t="s">
        <v>78</v>
      </c>
      <c r="H10" s="120" t="s">
        <v>376</v>
      </c>
      <c r="I10" s="254">
        <v>1000</v>
      </c>
      <c r="J10" s="254">
        <v>1000</v>
      </c>
      <c r="K10" s="254"/>
      <c r="L10" s="121">
        <f>IFERROR(K10/J10*100,)</f>
        <v>0</v>
      </c>
      <c r="M10" s="122">
        <f>J10-I10</f>
        <v>0</v>
      </c>
      <c r="N10" s="132">
        <f>IFERROR(M10/I10*100,)</f>
        <v>0</v>
      </c>
      <c r="O10" s="100"/>
    </row>
    <row r="11" spans="1:15" s="4" customFormat="1" ht="210" x14ac:dyDescent="0.25">
      <c r="A11" s="250" t="s">
        <v>331</v>
      </c>
      <c r="B11" s="251" t="s">
        <v>334</v>
      </c>
      <c r="C11" s="119"/>
      <c r="D11" s="252" t="s">
        <v>338</v>
      </c>
      <c r="E11" s="252" t="s">
        <v>339</v>
      </c>
      <c r="F11" s="252" t="s">
        <v>362</v>
      </c>
      <c r="G11" s="120"/>
      <c r="H11" s="120" t="s">
        <v>377</v>
      </c>
      <c r="I11" s="254">
        <v>10000</v>
      </c>
      <c r="J11" s="254">
        <v>10000</v>
      </c>
      <c r="K11" s="254"/>
      <c r="L11" s="121">
        <f t="shared" ref="L11:L16" si="0">IFERROR(K11/J11*100,)</f>
        <v>0</v>
      </c>
      <c r="M11" s="122">
        <f t="shared" ref="M11:M16" si="1">J11-I11</f>
        <v>0</v>
      </c>
      <c r="N11" s="132">
        <f t="shared" ref="N11:N16" si="2">IFERROR(M11/I11*100,)</f>
        <v>0</v>
      </c>
      <c r="O11" s="100"/>
    </row>
    <row r="12" spans="1:15" s="4" customFormat="1" ht="210" x14ac:dyDescent="0.25">
      <c r="A12" s="250" t="s">
        <v>332</v>
      </c>
      <c r="B12" s="251" t="s">
        <v>334</v>
      </c>
      <c r="C12" s="119"/>
      <c r="D12" s="252" t="s">
        <v>340</v>
      </c>
      <c r="E12" s="252" t="s">
        <v>341</v>
      </c>
      <c r="F12" s="252" t="s">
        <v>362</v>
      </c>
      <c r="G12" s="120"/>
      <c r="H12" s="120" t="s">
        <v>364</v>
      </c>
      <c r="I12" s="254">
        <v>30000</v>
      </c>
      <c r="J12" s="254">
        <v>22000</v>
      </c>
      <c r="K12" s="254"/>
      <c r="L12" s="121">
        <f t="shared" si="0"/>
        <v>0</v>
      </c>
      <c r="M12" s="122">
        <f t="shared" si="1"/>
        <v>-8000</v>
      </c>
      <c r="N12" s="132">
        <f t="shared" si="2"/>
        <v>-26.666666666666668</v>
      </c>
      <c r="O12" s="100"/>
    </row>
    <row r="13" spans="1:15" s="4" customFormat="1" ht="105" x14ac:dyDescent="0.25">
      <c r="A13" s="250" t="s">
        <v>333</v>
      </c>
      <c r="B13" s="251" t="s">
        <v>335</v>
      </c>
      <c r="C13" s="119"/>
      <c r="D13" s="252" t="s">
        <v>342</v>
      </c>
      <c r="E13" s="252" t="s">
        <v>343</v>
      </c>
      <c r="F13" s="252" t="s">
        <v>91</v>
      </c>
      <c r="G13" s="120"/>
      <c r="H13" s="120" t="s">
        <v>365</v>
      </c>
      <c r="I13" s="254">
        <v>11000</v>
      </c>
      <c r="J13" s="254">
        <v>11000</v>
      </c>
      <c r="K13" s="254"/>
      <c r="L13" s="121">
        <f t="shared" si="0"/>
        <v>0</v>
      </c>
      <c r="M13" s="122">
        <f t="shared" si="1"/>
        <v>0</v>
      </c>
      <c r="N13" s="132">
        <f t="shared" si="2"/>
        <v>0</v>
      </c>
      <c r="O13" s="100"/>
    </row>
    <row r="14" spans="1:15" s="4" customFormat="1" ht="183.75" x14ac:dyDescent="0.25">
      <c r="A14" s="250" t="s">
        <v>333</v>
      </c>
      <c r="B14" s="251" t="s">
        <v>335</v>
      </c>
      <c r="C14" s="119"/>
      <c r="D14" s="252" t="s">
        <v>344</v>
      </c>
      <c r="E14" s="252" t="s">
        <v>345</v>
      </c>
      <c r="F14" s="252" t="s">
        <v>74</v>
      </c>
      <c r="G14" s="120"/>
      <c r="H14" s="120" t="s">
        <v>366</v>
      </c>
      <c r="I14" s="254">
        <v>31000</v>
      </c>
      <c r="J14" s="254">
        <v>31000</v>
      </c>
      <c r="K14" s="254"/>
      <c r="L14" s="121">
        <f t="shared" si="0"/>
        <v>0</v>
      </c>
      <c r="M14" s="122">
        <f t="shared" si="1"/>
        <v>0</v>
      </c>
      <c r="N14" s="132">
        <f t="shared" si="2"/>
        <v>0</v>
      </c>
      <c r="O14" s="100"/>
    </row>
    <row r="15" spans="1:15" s="4" customFormat="1" ht="183.75" x14ac:dyDescent="0.25">
      <c r="A15" s="250" t="s">
        <v>333</v>
      </c>
      <c r="B15" s="251" t="s">
        <v>335</v>
      </c>
      <c r="C15" s="119"/>
      <c r="D15" s="252" t="s">
        <v>346</v>
      </c>
      <c r="E15" s="252" t="s">
        <v>347</v>
      </c>
      <c r="F15" s="252" t="s">
        <v>58</v>
      </c>
      <c r="G15" s="120"/>
      <c r="H15" s="120" t="s">
        <v>367</v>
      </c>
      <c r="I15" s="254">
        <v>147000</v>
      </c>
      <c r="J15" s="254">
        <v>151001</v>
      </c>
      <c r="K15" s="254"/>
      <c r="L15" s="121">
        <f t="shared" si="0"/>
        <v>0</v>
      </c>
      <c r="M15" s="122">
        <f t="shared" si="1"/>
        <v>4001</v>
      </c>
      <c r="N15" s="132">
        <f t="shared" si="2"/>
        <v>2.721768707482993</v>
      </c>
      <c r="O15" s="100"/>
    </row>
    <row r="16" spans="1:15" s="4" customFormat="1" ht="131.25" x14ac:dyDescent="0.25">
      <c r="A16" s="250" t="s">
        <v>333</v>
      </c>
      <c r="B16" s="251" t="s">
        <v>335</v>
      </c>
      <c r="C16" s="119"/>
      <c r="D16" s="252" t="s">
        <v>348</v>
      </c>
      <c r="E16" s="252" t="s">
        <v>347</v>
      </c>
      <c r="F16" s="252" t="s">
        <v>83</v>
      </c>
      <c r="G16" s="120"/>
      <c r="H16" s="120" t="s">
        <v>368</v>
      </c>
      <c r="I16" s="254">
        <v>427900</v>
      </c>
      <c r="J16" s="254">
        <v>451448</v>
      </c>
      <c r="K16" s="254"/>
      <c r="L16" s="121">
        <f t="shared" si="0"/>
        <v>0</v>
      </c>
      <c r="M16" s="122">
        <f t="shared" si="1"/>
        <v>23548</v>
      </c>
      <c r="N16" s="132">
        <f t="shared" si="2"/>
        <v>5.503154942743631</v>
      </c>
      <c r="O16" s="100"/>
    </row>
    <row r="17" spans="1:15" s="4" customFormat="1" ht="157.5" x14ac:dyDescent="0.25">
      <c r="A17" s="250" t="s">
        <v>333</v>
      </c>
      <c r="B17" s="251" t="s">
        <v>335</v>
      </c>
      <c r="C17" s="119"/>
      <c r="D17" s="252" t="s">
        <v>349</v>
      </c>
      <c r="E17" s="252" t="s">
        <v>350</v>
      </c>
      <c r="F17" s="252" t="s">
        <v>363</v>
      </c>
      <c r="G17" s="120"/>
      <c r="H17" s="120" t="s">
        <v>369</v>
      </c>
      <c r="I17" s="254">
        <v>263160</v>
      </c>
      <c r="J17" s="254">
        <v>301176</v>
      </c>
      <c r="K17" s="254"/>
      <c r="L17" s="121">
        <f t="shared" ref="L17:L23" si="3">IFERROR(K17/J17*100,)</f>
        <v>0</v>
      </c>
      <c r="M17" s="122">
        <f t="shared" ref="M17:M23" si="4">J17-I17</f>
        <v>38016</v>
      </c>
      <c r="N17" s="132">
        <f t="shared" ref="N17:N23" si="5">IFERROR(M17/I17*100,)</f>
        <v>14.445964432284541</v>
      </c>
      <c r="O17" s="100"/>
    </row>
    <row r="18" spans="1:15" s="4" customFormat="1" ht="147" x14ac:dyDescent="0.25">
      <c r="A18" s="250" t="s">
        <v>333</v>
      </c>
      <c r="B18" s="251" t="s">
        <v>335</v>
      </c>
      <c r="C18" s="119"/>
      <c r="D18" s="253" t="s">
        <v>351</v>
      </c>
      <c r="E18" s="252" t="s">
        <v>91</v>
      </c>
      <c r="F18" s="252" t="s">
        <v>89</v>
      </c>
      <c r="G18" s="120" t="s">
        <v>91</v>
      </c>
      <c r="H18" s="120" t="s">
        <v>370</v>
      </c>
      <c r="I18" s="254">
        <v>50000</v>
      </c>
      <c r="J18" s="254">
        <f>71862-10036</f>
        <v>61826</v>
      </c>
      <c r="K18" s="254">
        <v>3941</v>
      </c>
      <c r="L18" s="121">
        <f t="shared" si="3"/>
        <v>6.3743408921812836</v>
      </c>
      <c r="M18" s="122">
        <f t="shared" si="4"/>
        <v>11826</v>
      </c>
      <c r="N18" s="132">
        <f t="shared" si="5"/>
        <v>23.652000000000001</v>
      </c>
      <c r="O18" s="100"/>
    </row>
    <row r="19" spans="1:15" s="4" customFormat="1" ht="236.25" x14ac:dyDescent="0.25">
      <c r="A19" s="250" t="s">
        <v>333</v>
      </c>
      <c r="B19" s="251" t="s">
        <v>335</v>
      </c>
      <c r="C19" s="119"/>
      <c r="D19" s="252" t="s">
        <v>352</v>
      </c>
      <c r="E19" s="252" t="s">
        <v>353</v>
      </c>
      <c r="F19" s="252" t="s">
        <v>97</v>
      </c>
      <c r="G19" s="120" t="s">
        <v>103</v>
      </c>
      <c r="H19" s="120" t="s">
        <v>371</v>
      </c>
      <c r="I19" s="254">
        <v>85725</v>
      </c>
      <c r="J19" s="254">
        <v>82204</v>
      </c>
      <c r="K19" s="254">
        <v>82204</v>
      </c>
      <c r="L19" s="121">
        <f t="shared" si="3"/>
        <v>100</v>
      </c>
      <c r="M19" s="122">
        <f t="shared" si="4"/>
        <v>-3521</v>
      </c>
      <c r="N19" s="132">
        <f t="shared" si="5"/>
        <v>-4.1073199183435403</v>
      </c>
    </row>
    <row r="20" spans="1:15" s="4" customFormat="1" ht="105" x14ac:dyDescent="0.25">
      <c r="A20" s="250" t="s">
        <v>333</v>
      </c>
      <c r="B20" s="251" t="s">
        <v>335</v>
      </c>
      <c r="C20" s="119"/>
      <c r="D20" s="252" t="s">
        <v>354</v>
      </c>
      <c r="E20" s="252" t="s">
        <v>355</v>
      </c>
      <c r="F20" s="252" t="s">
        <v>83</v>
      </c>
      <c r="G20" s="120"/>
      <c r="H20" s="120" t="s">
        <v>372</v>
      </c>
      <c r="I20" s="254">
        <v>35884</v>
      </c>
      <c r="J20" s="254">
        <v>34464</v>
      </c>
      <c r="K20" s="254">
        <v>34464</v>
      </c>
      <c r="L20" s="121">
        <f t="shared" si="3"/>
        <v>100</v>
      </c>
      <c r="M20" s="122">
        <f t="shared" si="4"/>
        <v>-1420</v>
      </c>
      <c r="N20" s="132">
        <f t="shared" si="5"/>
        <v>-3.9571954074239217</v>
      </c>
    </row>
    <row r="21" spans="1:15" s="4" customFormat="1" ht="131.25" x14ac:dyDescent="0.25">
      <c r="A21" s="250" t="s">
        <v>333</v>
      </c>
      <c r="B21" s="251" t="s">
        <v>335</v>
      </c>
      <c r="C21" s="119"/>
      <c r="D21" s="252" t="s">
        <v>356</v>
      </c>
      <c r="E21" s="252" t="s">
        <v>357</v>
      </c>
      <c r="F21" s="252" t="s">
        <v>83</v>
      </c>
      <c r="G21" s="120"/>
      <c r="H21" s="120" t="s">
        <v>373</v>
      </c>
      <c r="I21" s="254">
        <v>10650</v>
      </c>
      <c r="J21" s="254">
        <v>11000</v>
      </c>
      <c r="K21" s="254"/>
      <c r="L21" s="121">
        <f t="shared" si="3"/>
        <v>0</v>
      </c>
      <c r="M21" s="122">
        <f t="shared" si="4"/>
        <v>350</v>
      </c>
      <c r="N21" s="132">
        <f t="shared" si="5"/>
        <v>3.286384976525822</v>
      </c>
    </row>
    <row r="22" spans="1:15" s="4" customFormat="1" ht="183.75" x14ac:dyDescent="0.25">
      <c r="A22" s="250" t="s">
        <v>333</v>
      </c>
      <c r="B22" s="251" t="s">
        <v>334</v>
      </c>
      <c r="C22" s="119"/>
      <c r="D22" s="252" t="s">
        <v>358</v>
      </c>
      <c r="E22" s="252" t="s">
        <v>359</v>
      </c>
      <c r="F22" s="252" t="s">
        <v>80</v>
      </c>
      <c r="G22" s="120"/>
      <c r="H22" s="120" t="s">
        <v>374</v>
      </c>
      <c r="I22" s="254">
        <v>32036</v>
      </c>
      <c r="J22" s="254">
        <v>32036</v>
      </c>
      <c r="K22" s="254"/>
      <c r="L22" s="121">
        <f t="shared" si="3"/>
        <v>0</v>
      </c>
      <c r="M22" s="122">
        <f t="shared" si="4"/>
        <v>0</v>
      </c>
      <c r="N22" s="132">
        <f t="shared" si="5"/>
        <v>0</v>
      </c>
    </row>
    <row r="23" spans="1:15" s="4" customFormat="1" ht="236.25" x14ac:dyDescent="0.25">
      <c r="A23" s="250" t="s">
        <v>333</v>
      </c>
      <c r="B23" s="251" t="s">
        <v>334</v>
      </c>
      <c r="C23" s="119"/>
      <c r="D23" s="252" t="s">
        <v>360</v>
      </c>
      <c r="E23" s="252" t="s">
        <v>361</v>
      </c>
      <c r="F23" s="252" t="s">
        <v>97</v>
      </c>
      <c r="G23" s="120"/>
      <c r="H23" s="120" t="s">
        <v>375</v>
      </c>
      <c r="I23" s="254">
        <v>118791.29</v>
      </c>
      <c r="J23" s="254">
        <v>150000</v>
      </c>
      <c r="K23" s="254"/>
      <c r="L23" s="121">
        <f t="shared" si="3"/>
        <v>0</v>
      </c>
      <c r="M23" s="122">
        <f t="shared" si="4"/>
        <v>31208.710000000006</v>
      </c>
      <c r="N23" s="132">
        <f t="shared" si="5"/>
        <v>26.271884075002479</v>
      </c>
    </row>
    <row r="24" spans="1:15" s="4" customFormat="1" ht="26.25" hidden="1" x14ac:dyDescent="0.25">
      <c r="A24" s="255"/>
      <c r="B24" s="256"/>
      <c r="C24" s="257"/>
      <c r="D24" s="258"/>
      <c r="E24" s="258"/>
      <c r="F24" s="258"/>
      <c r="G24" s="259"/>
      <c r="H24" s="259"/>
      <c r="I24" s="260">
        <v>5000</v>
      </c>
      <c r="J24" s="260"/>
      <c r="K24" s="260"/>
      <c r="L24" s="261"/>
      <c r="M24" s="262"/>
      <c r="N24" s="263"/>
    </row>
    <row r="25" spans="1:15" s="4" customFormat="1" ht="21.75" thickBot="1" x14ac:dyDescent="0.3">
      <c r="A25" s="133"/>
      <c r="B25" s="134"/>
      <c r="C25" s="134"/>
      <c r="D25" s="135"/>
      <c r="E25" s="135"/>
      <c r="F25" s="136"/>
      <c r="G25" s="136"/>
      <c r="H25" s="136" t="s">
        <v>23</v>
      </c>
      <c r="I25" s="137">
        <f>SUM(I10:I24)</f>
        <v>1259146.29</v>
      </c>
      <c r="J25" s="137">
        <f>SUM(J10:J23)</f>
        <v>1350155</v>
      </c>
      <c r="K25" s="137">
        <f>SUM(K10:K23)</f>
        <v>120609</v>
      </c>
      <c r="L25" s="137">
        <f t="shared" ref="L25" si="6">IFERROR(K25/J25*100,)</f>
        <v>8.9329743622028577</v>
      </c>
      <c r="M25" s="137">
        <f t="shared" ref="M25" si="7">J25-I25</f>
        <v>91008.709999999963</v>
      </c>
      <c r="N25" s="138">
        <f t="shared" ref="N25" si="8">IFERROR(M25/J25*100,)</f>
        <v>6.7406120038069677</v>
      </c>
    </row>
    <row r="26" spans="1:15" s="4" customFormat="1" x14ac:dyDescent="0.25">
      <c r="A26" s="286" t="s">
        <v>151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</row>
    <row r="27" spans="1:15" s="4" customFormat="1" ht="43.9" customHeight="1" x14ac:dyDescent="0.25">
      <c r="A27" s="288" t="s">
        <v>231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</row>
    <row r="28" spans="1:15" s="4" customFormat="1" ht="99" customHeight="1" x14ac:dyDescent="0.25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</row>
    <row r="29" spans="1:15" s="4" customFormat="1" ht="15" customHeight="1" x14ac:dyDescent="0.25">
      <c r="A29" s="287"/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</row>
    <row r="30" spans="1:15" s="4" customFormat="1" ht="44.25" customHeight="1" x14ac:dyDescent="0.25">
      <c r="A30" s="288" t="s">
        <v>327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  <row r="31" spans="1:15" s="4" customFormat="1" ht="25.5" customHeight="1" x14ac:dyDescent="0.25">
      <c r="A31" s="123" t="str">
        <f>'Anexo_1.1_Limites Estratégicos'!A5:M5</f>
        <v>Anexo 1.1- Limites de Aplicação dos Recursos Estratégicos - Programação 2018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5"/>
    </row>
    <row r="32" spans="1:15" s="4" customFormat="1" ht="25.5" customHeight="1" x14ac:dyDescent="0.25">
      <c r="A32" s="126" t="str">
        <f>'Anexo_1.2_Usos e Fontes'!B6</f>
        <v>Anexo 1.2 - Demonstrativo de Usos e Fontes - Programação 2018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27"/>
    </row>
    <row r="33" spans="1:15" s="4" customFormat="1" ht="25.5" customHeight="1" x14ac:dyDescent="0.25">
      <c r="A33" s="126" t="str">
        <f>'Anexo_1.3_ Elemento de Despesas'!A7:S7</f>
        <v>Anexo 1.3- Aplicações por Projeto/Atividade - por Elemento de Despesa (Consolidado) - Programação 2018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27"/>
    </row>
    <row r="34" spans="1:15" s="4" customFormat="1" ht="25.5" customHeight="1" x14ac:dyDescent="0.25">
      <c r="A34" s="128" t="str">
        <f>'Anexo 1.4-Quadro Descritivo'!A6:P6</f>
        <v>Anexo 1.4 - Quadro Descritivo de Ações e Metas do Plano de Ação - Programação 2018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30"/>
    </row>
    <row r="35" spans="1:15" x14ac:dyDescent="0.25">
      <c r="O35" s="24"/>
    </row>
  </sheetData>
  <sheetProtection formatCells="0" formatRows="0" insertRows="0" deleteRows="0"/>
  <mergeCells count="22">
    <mergeCell ref="A26:N26"/>
    <mergeCell ref="C8:C9"/>
    <mergeCell ref="A29:N29"/>
    <mergeCell ref="A30:N30"/>
    <mergeCell ref="A28:N28"/>
    <mergeCell ref="A27:N27"/>
    <mergeCell ref="I8:I9"/>
    <mergeCell ref="J8:J9"/>
    <mergeCell ref="L8:L9"/>
    <mergeCell ref="K8:K9"/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</mergeCells>
  <dataValidations count="1">
    <dataValidation type="list" allowBlank="1" showInputMessage="1" showErrorMessage="1" sqref="F14:F18 F20:F24">
      <formula1>$B$13:$B$22</formula1>
      <formula2>0</formula2>
    </dataValidation>
  </dataValidations>
  <pageMargins left="0.23622047244094491" right="0.23622047244094491" top="0.27" bottom="0.17" header="0.31496062992125984" footer="0.31496062992125984"/>
  <pageSetup paperSize="9" scale="4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G10:G24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2:AC37"/>
  <sheetViews>
    <sheetView zoomScale="55" zoomScaleNormal="55" workbookViewId="0">
      <selection activeCell="K23" sqref="K23"/>
    </sheetView>
  </sheetViews>
  <sheetFormatPr defaultRowHeight="15" x14ac:dyDescent="0.25"/>
  <cols>
    <col min="1" max="1" width="9.140625" style="27"/>
    <col min="2" max="2" width="35.5703125" style="27" customWidth="1"/>
    <col min="3" max="3" width="35.7109375" style="27" customWidth="1"/>
    <col min="4" max="4" width="21.5703125" style="27" customWidth="1"/>
    <col min="5" max="5" width="21.28515625" style="27" customWidth="1"/>
    <col min="6" max="6" width="14.5703125" style="27" customWidth="1"/>
    <col min="7" max="7" width="13.140625" style="27" customWidth="1"/>
    <col min="8" max="8" width="10.7109375" style="27" customWidth="1"/>
    <col min="9" max="9" width="40.85546875" style="27" customWidth="1"/>
    <col min="10" max="10" width="34.140625" style="27" customWidth="1"/>
    <col min="11" max="11" width="18.5703125" style="27" customWidth="1"/>
    <col min="12" max="12" width="20" style="27" customWidth="1"/>
    <col min="13" max="13" width="17.42578125" style="27" customWidth="1"/>
    <col min="14" max="14" width="10.7109375" style="27" customWidth="1"/>
    <col min="15" max="15" width="13" style="27" customWidth="1"/>
    <col min="16" max="16" width="16.7109375" style="27" customWidth="1"/>
    <col min="17" max="257" width="9.140625" style="27"/>
    <col min="258" max="258" width="35.5703125" style="27" customWidth="1"/>
    <col min="259" max="259" width="23" style="27" customWidth="1"/>
    <col min="260" max="260" width="17.7109375" style="27" customWidth="1"/>
    <col min="261" max="261" width="18.42578125" style="27" customWidth="1"/>
    <col min="262" max="263" width="13.140625" style="27" customWidth="1"/>
    <col min="264" max="264" width="10.7109375" style="27" customWidth="1"/>
    <col min="265" max="265" width="40.85546875" style="27" customWidth="1"/>
    <col min="266" max="266" width="34.140625" style="27" customWidth="1"/>
    <col min="267" max="267" width="16" style="27" customWidth="1"/>
    <col min="268" max="268" width="15.7109375" style="27" customWidth="1"/>
    <col min="269" max="269" width="17.42578125" style="27" customWidth="1"/>
    <col min="270" max="270" width="10.7109375" style="27" customWidth="1"/>
    <col min="271" max="271" width="13" style="27" customWidth="1"/>
    <col min="272" max="272" width="16.7109375" style="27" customWidth="1"/>
    <col min="273" max="513" width="9.140625" style="27"/>
    <col min="514" max="514" width="35.5703125" style="27" customWidth="1"/>
    <col min="515" max="515" width="23" style="27" customWidth="1"/>
    <col min="516" max="516" width="17.7109375" style="27" customWidth="1"/>
    <col min="517" max="517" width="18.42578125" style="27" customWidth="1"/>
    <col min="518" max="519" width="13.140625" style="27" customWidth="1"/>
    <col min="520" max="520" width="10.7109375" style="27" customWidth="1"/>
    <col min="521" max="521" width="40.85546875" style="27" customWidth="1"/>
    <col min="522" max="522" width="34.140625" style="27" customWidth="1"/>
    <col min="523" max="523" width="16" style="27" customWidth="1"/>
    <col min="524" max="524" width="15.7109375" style="27" customWidth="1"/>
    <col min="525" max="525" width="17.42578125" style="27" customWidth="1"/>
    <col min="526" max="526" width="10.7109375" style="27" customWidth="1"/>
    <col min="527" max="527" width="13" style="27" customWidth="1"/>
    <col min="528" max="528" width="16.7109375" style="27" customWidth="1"/>
    <col min="529" max="769" width="9.140625" style="27"/>
    <col min="770" max="770" width="35.5703125" style="27" customWidth="1"/>
    <col min="771" max="771" width="23" style="27" customWidth="1"/>
    <col min="772" max="772" width="17.7109375" style="27" customWidth="1"/>
    <col min="773" max="773" width="18.42578125" style="27" customWidth="1"/>
    <col min="774" max="775" width="13.140625" style="27" customWidth="1"/>
    <col min="776" max="776" width="10.7109375" style="27" customWidth="1"/>
    <col min="777" max="777" width="40.85546875" style="27" customWidth="1"/>
    <col min="778" max="778" width="34.140625" style="27" customWidth="1"/>
    <col min="779" max="779" width="16" style="27" customWidth="1"/>
    <col min="780" max="780" width="15.7109375" style="27" customWidth="1"/>
    <col min="781" max="781" width="17.42578125" style="27" customWidth="1"/>
    <col min="782" max="782" width="10.7109375" style="27" customWidth="1"/>
    <col min="783" max="783" width="13" style="27" customWidth="1"/>
    <col min="784" max="784" width="16.7109375" style="27" customWidth="1"/>
    <col min="785" max="1025" width="9.140625" style="27"/>
    <col min="1026" max="1026" width="35.5703125" style="27" customWidth="1"/>
    <col min="1027" max="1027" width="23" style="27" customWidth="1"/>
    <col min="1028" max="1028" width="17.7109375" style="27" customWidth="1"/>
    <col min="1029" max="1029" width="18.42578125" style="27" customWidth="1"/>
    <col min="1030" max="1031" width="13.140625" style="27" customWidth="1"/>
    <col min="1032" max="1032" width="10.7109375" style="27" customWidth="1"/>
    <col min="1033" max="1033" width="40.85546875" style="27" customWidth="1"/>
    <col min="1034" max="1034" width="34.140625" style="27" customWidth="1"/>
    <col min="1035" max="1035" width="16" style="27" customWidth="1"/>
    <col min="1036" max="1036" width="15.7109375" style="27" customWidth="1"/>
    <col min="1037" max="1037" width="17.42578125" style="27" customWidth="1"/>
    <col min="1038" max="1038" width="10.7109375" style="27" customWidth="1"/>
    <col min="1039" max="1039" width="13" style="27" customWidth="1"/>
    <col min="1040" max="1040" width="16.7109375" style="27" customWidth="1"/>
    <col min="1041" max="1281" width="9.140625" style="27"/>
    <col min="1282" max="1282" width="35.5703125" style="27" customWidth="1"/>
    <col min="1283" max="1283" width="23" style="27" customWidth="1"/>
    <col min="1284" max="1284" width="17.7109375" style="27" customWidth="1"/>
    <col min="1285" max="1285" width="18.42578125" style="27" customWidth="1"/>
    <col min="1286" max="1287" width="13.140625" style="27" customWidth="1"/>
    <col min="1288" max="1288" width="10.7109375" style="27" customWidth="1"/>
    <col min="1289" max="1289" width="40.85546875" style="27" customWidth="1"/>
    <col min="1290" max="1290" width="34.140625" style="27" customWidth="1"/>
    <col min="1291" max="1291" width="16" style="27" customWidth="1"/>
    <col min="1292" max="1292" width="15.7109375" style="27" customWidth="1"/>
    <col min="1293" max="1293" width="17.42578125" style="27" customWidth="1"/>
    <col min="1294" max="1294" width="10.7109375" style="27" customWidth="1"/>
    <col min="1295" max="1295" width="13" style="27" customWidth="1"/>
    <col min="1296" max="1296" width="16.7109375" style="27" customWidth="1"/>
    <col min="1297" max="1537" width="9.140625" style="27"/>
    <col min="1538" max="1538" width="35.5703125" style="27" customWidth="1"/>
    <col min="1539" max="1539" width="23" style="27" customWidth="1"/>
    <col min="1540" max="1540" width="17.7109375" style="27" customWidth="1"/>
    <col min="1541" max="1541" width="18.42578125" style="27" customWidth="1"/>
    <col min="1542" max="1543" width="13.140625" style="27" customWidth="1"/>
    <col min="1544" max="1544" width="10.7109375" style="27" customWidth="1"/>
    <col min="1545" max="1545" width="40.85546875" style="27" customWidth="1"/>
    <col min="1546" max="1546" width="34.140625" style="27" customWidth="1"/>
    <col min="1547" max="1547" width="16" style="27" customWidth="1"/>
    <col min="1548" max="1548" width="15.7109375" style="27" customWidth="1"/>
    <col min="1549" max="1549" width="17.42578125" style="27" customWidth="1"/>
    <col min="1550" max="1550" width="10.7109375" style="27" customWidth="1"/>
    <col min="1551" max="1551" width="13" style="27" customWidth="1"/>
    <col min="1552" max="1552" width="16.7109375" style="27" customWidth="1"/>
    <col min="1553" max="1793" width="9.140625" style="27"/>
    <col min="1794" max="1794" width="35.5703125" style="27" customWidth="1"/>
    <col min="1795" max="1795" width="23" style="27" customWidth="1"/>
    <col min="1796" max="1796" width="17.7109375" style="27" customWidth="1"/>
    <col min="1797" max="1797" width="18.42578125" style="27" customWidth="1"/>
    <col min="1798" max="1799" width="13.140625" style="27" customWidth="1"/>
    <col min="1800" max="1800" width="10.7109375" style="27" customWidth="1"/>
    <col min="1801" max="1801" width="40.85546875" style="27" customWidth="1"/>
    <col min="1802" max="1802" width="34.140625" style="27" customWidth="1"/>
    <col min="1803" max="1803" width="16" style="27" customWidth="1"/>
    <col min="1804" max="1804" width="15.7109375" style="27" customWidth="1"/>
    <col min="1805" max="1805" width="17.42578125" style="27" customWidth="1"/>
    <col min="1806" max="1806" width="10.7109375" style="27" customWidth="1"/>
    <col min="1807" max="1807" width="13" style="27" customWidth="1"/>
    <col min="1808" max="1808" width="16.7109375" style="27" customWidth="1"/>
    <col min="1809" max="2049" width="9.140625" style="27"/>
    <col min="2050" max="2050" width="35.5703125" style="27" customWidth="1"/>
    <col min="2051" max="2051" width="23" style="27" customWidth="1"/>
    <col min="2052" max="2052" width="17.7109375" style="27" customWidth="1"/>
    <col min="2053" max="2053" width="18.42578125" style="27" customWidth="1"/>
    <col min="2054" max="2055" width="13.140625" style="27" customWidth="1"/>
    <col min="2056" max="2056" width="10.7109375" style="27" customWidth="1"/>
    <col min="2057" max="2057" width="40.85546875" style="27" customWidth="1"/>
    <col min="2058" max="2058" width="34.140625" style="27" customWidth="1"/>
    <col min="2059" max="2059" width="16" style="27" customWidth="1"/>
    <col min="2060" max="2060" width="15.7109375" style="27" customWidth="1"/>
    <col min="2061" max="2061" width="17.42578125" style="27" customWidth="1"/>
    <col min="2062" max="2062" width="10.7109375" style="27" customWidth="1"/>
    <col min="2063" max="2063" width="13" style="27" customWidth="1"/>
    <col min="2064" max="2064" width="16.7109375" style="27" customWidth="1"/>
    <col min="2065" max="2305" width="9.140625" style="27"/>
    <col min="2306" max="2306" width="35.5703125" style="27" customWidth="1"/>
    <col min="2307" max="2307" width="23" style="27" customWidth="1"/>
    <col min="2308" max="2308" width="17.7109375" style="27" customWidth="1"/>
    <col min="2309" max="2309" width="18.42578125" style="27" customWidth="1"/>
    <col min="2310" max="2311" width="13.140625" style="27" customWidth="1"/>
    <col min="2312" max="2312" width="10.7109375" style="27" customWidth="1"/>
    <col min="2313" max="2313" width="40.85546875" style="27" customWidth="1"/>
    <col min="2314" max="2314" width="34.140625" style="27" customWidth="1"/>
    <col min="2315" max="2315" width="16" style="27" customWidth="1"/>
    <col min="2316" max="2316" width="15.7109375" style="27" customWidth="1"/>
    <col min="2317" max="2317" width="17.42578125" style="27" customWidth="1"/>
    <col min="2318" max="2318" width="10.7109375" style="27" customWidth="1"/>
    <col min="2319" max="2319" width="13" style="27" customWidth="1"/>
    <col min="2320" max="2320" width="16.7109375" style="27" customWidth="1"/>
    <col min="2321" max="2561" width="9.140625" style="27"/>
    <col min="2562" max="2562" width="35.5703125" style="27" customWidth="1"/>
    <col min="2563" max="2563" width="23" style="27" customWidth="1"/>
    <col min="2564" max="2564" width="17.7109375" style="27" customWidth="1"/>
    <col min="2565" max="2565" width="18.42578125" style="27" customWidth="1"/>
    <col min="2566" max="2567" width="13.140625" style="27" customWidth="1"/>
    <col min="2568" max="2568" width="10.7109375" style="27" customWidth="1"/>
    <col min="2569" max="2569" width="40.85546875" style="27" customWidth="1"/>
    <col min="2570" max="2570" width="34.140625" style="27" customWidth="1"/>
    <col min="2571" max="2571" width="16" style="27" customWidth="1"/>
    <col min="2572" max="2572" width="15.7109375" style="27" customWidth="1"/>
    <col min="2573" max="2573" width="17.42578125" style="27" customWidth="1"/>
    <col min="2574" max="2574" width="10.7109375" style="27" customWidth="1"/>
    <col min="2575" max="2575" width="13" style="27" customWidth="1"/>
    <col min="2576" max="2576" width="16.7109375" style="27" customWidth="1"/>
    <col min="2577" max="2817" width="9.140625" style="27"/>
    <col min="2818" max="2818" width="35.5703125" style="27" customWidth="1"/>
    <col min="2819" max="2819" width="23" style="27" customWidth="1"/>
    <col min="2820" max="2820" width="17.7109375" style="27" customWidth="1"/>
    <col min="2821" max="2821" width="18.42578125" style="27" customWidth="1"/>
    <col min="2822" max="2823" width="13.140625" style="27" customWidth="1"/>
    <col min="2824" max="2824" width="10.7109375" style="27" customWidth="1"/>
    <col min="2825" max="2825" width="40.85546875" style="27" customWidth="1"/>
    <col min="2826" max="2826" width="34.140625" style="27" customWidth="1"/>
    <col min="2827" max="2827" width="16" style="27" customWidth="1"/>
    <col min="2828" max="2828" width="15.7109375" style="27" customWidth="1"/>
    <col min="2829" max="2829" width="17.42578125" style="27" customWidth="1"/>
    <col min="2830" max="2830" width="10.7109375" style="27" customWidth="1"/>
    <col min="2831" max="2831" width="13" style="27" customWidth="1"/>
    <col min="2832" max="2832" width="16.7109375" style="27" customWidth="1"/>
    <col min="2833" max="3073" width="9.140625" style="27"/>
    <col min="3074" max="3074" width="35.5703125" style="27" customWidth="1"/>
    <col min="3075" max="3075" width="23" style="27" customWidth="1"/>
    <col min="3076" max="3076" width="17.7109375" style="27" customWidth="1"/>
    <col min="3077" max="3077" width="18.42578125" style="27" customWidth="1"/>
    <col min="3078" max="3079" width="13.140625" style="27" customWidth="1"/>
    <col min="3080" max="3080" width="10.7109375" style="27" customWidth="1"/>
    <col min="3081" max="3081" width="40.85546875" style="27" customWidth="1"/>
    <col min="3082" max="3082" width="34.140625" style="27" customWidth="1"/>
    <col min="3083" max="3083" width="16" style="27" customWidth="1"/>
    <col min="3084" max="3084" width="15.7109375" style="27" customWidth="1"/>
    <col min="3085" max="3085" width="17.42578125" style="27" customWidth="1"/>
    <col min="3086" max="3086" width="10.7109375" style="27" customWidth="1"/>
    <col min="3087" max="3087" width="13" style="27" customWidth="1"/>
    <col min="3088" max="3088" width="16.7109375" style="27" customWidth="1"/>
    <col min="3089" max="3329" width="9.140625" style="27"/>
    <col min="3330" max="3330" width="35.5703125" style="27" customWidth="1"/>
    <col min="3331" max="3331" width="23" style="27" customWidth="1"/>
    <col min="3332" max="3332" width="17.7109375" style="27" customWidth="1"/>
    <col min="3333" max="3333" width="18.42578125" style="27" customWidth="1"/>
    <col min="3334" max="3335" width="13.140625" style="27" customWidth="1"/>
    <col min="3336" max="3336" width="10.7109375" style="27" customWidth="1"/>
    <col min="3337" max="3337" width="40.85546875" style="27" customWidth="1"/>
    <col min="3338" max="3338" width="34.140625" style="27" customWidth="1"/>
    <col min="3339" max="3339" width="16" style="27" customWidth="1"/>
    <col min="3340" max="3340" width="15.7109375" style="27" customWidth="1"/>
    <col min="3341" max="3341" width="17.42578125" style="27" customWidth="1"/>
    <col min="3342" max="3342" width="10.7109375" style="27" customWidth="1"/>
    <col min="3343" max="3343" width="13" style="27" customWidth="1"/>
    <col min="3344" max="3344" width="16.7109375" style="27" customWidth="1"/>
    <col min="3345" max="3585" width="9.140625" style="27"/>
    <col min="3586" max="3586" width="35.5703125" style="27" customWidth="1"/>
    <col min="3587" max="3587" width="23" style="27" customWidth="1"/>
    <col min="3588" max="3588" width="17.7109375" style="27" customWidth="1"/>
    <col min="3589" max="3589" width="18.42578125" style="27" customWidth="1"/>
    <col min="3590" max="3591" width="13.140625" style="27" customWidth="1"/>
    <col min="3592" max="3592" width="10.7109375" style="27" customWidth="1"/>
    <col min="3593" max="3593" width="40.85546875" style="27" customWidth="1"/>
    <col min="3594" max="3594" width="34.140625" style="27" customWidth="1"/>
    <col min="3595" max="3595" width="16" style="27" customWidth="1"/>
    <col min="3596" max="3596" width="15.7109375" style="27" customWidth="1"/>
    <col min="3597" max="3597" width="17.42578125" style="27" customWidth="1"/>
    <col min="3598" max="3598" width="10.7109375" style="27" customWidth="1"/>
    <col min="3599" max="3599" width="13" style="27" customWidth="1"/>
    <col min="3600" max="3600" width="16.7109375" style="27" customWidth="1"/>
    <col min="3601" max="3841" width="9.140625" style="27"/>
    <col min="3842" max="3842" width="35.5703125" style="27" customWidth="1"/>
    <col min="3843" max="3843" width="23" style="27" customWidth="1"/>
    <col min="3844" max="3844" width="17.7109375" style="27" customWidth="1"/>
    <col min="3845" max="3845" width="18.42578125" style="27" customWidth="1"/>
    <col min="3846" max="3847" width="13.140625" style="27" customWidth="1"/>
    <col min="3848" max="3848" width="10.7109375" style="27" customWidth="1"/>
    <col min="3849" max="3849" width="40.85546875" style="27" customWidth="1"/>
    <col min="3850" max="3850" width="34.140625" style="27" customWidth="1"/>
    <col min="3851" max="3851" width="16" style="27" customWidth="1"/>
    <col min="3852" max="3852" width="15.7109375" style="27" customWidth="1"/>
    <col min="3853" max="3853" width="17.42578125" style="27" customWidth="1"/>
    <col min="3854" max="3854" width="10.7109375" style="27" customWidth="1"/>
    <col min="3855" max="3855" width="13" style="27" customWidth="1"/>
    <col min="3856" max="3856" width="16.7109375" style="27" customWidth="1"/>
    <col min="3857" max="4097" width="9.140625" style="27"/>
    <col min="4098" max="4098" width="35.5703125" style="27" customWidth="1"/>
    <col min="4099" max="4099" width="23" style="27" customWidth="1"/>
    <col min="4100" max="4100" width="17.7109375" style="27" customWidth="1"/>
    <col min="4101" max="4101" width="18.42578125" style="27" customWidth="1"/>
    <col min="4102" max="4103" width="13.140625" style="27" customWidth="1"/>
    <col min="4104" max="4104" width="10.7109375" style="27" customWidth="1"/>
    <col min="4105" max="4105" width="40.85546875" style="27" customWidth="1"/>
    <col min="4106" max="4106" width="34.140625" style="27" customWidth="1"/>
    <col min="4107" max="4107" width="16" style="27" customWidth="1"/>
    <col min="4108" max="4108" width="15.7109375" style="27" customWidth="1"/>
    <col min="4109" max="4109" width="17.42578125" style="27" customWidth="1"/>
    <col min="4110" max="4110" width="10.7109375" style="27" customWidth="1"/>
    <col min="4111" max="4111" width="13" style="27" customWidth="1"/>
    <col min="4112" max="4112" width="16.7109375" style="27" customWidth="1"/>
    <col min="4113" max="4353" width="9.140625" style="27"/>
    <col min="4354" max="4354" width="35.5703125" style="27" customWidth="1"/>
    <col min="4355" max="4355" width="23" style="27" customWidth="1"/>
    <col min="4356" max="4356" width="17.7109375" style="27" customWidth="1"/>
    <col min="4357" max="4357" width="18.42578125" style="27" customWidth="1"/>
    <col min="4358" max="4359" width="13.140625" style="27" customWidth="1"/>
    <col min="4360" max="4360" width="10.7109375" style="27" customWidth="1"/>
    <col min="4361" max="4361" width="40.85546875" style="27" customWidth="1"/>
    <col min="4362" max="4362" width="34.140625" style="27" customWidth="1"/>
    <col min="4363" max="4363" width="16" style="27" customWidth="1"/>
    <col min="4364" max="4364" width="15.7109375" style="27" customWidth="1"/>
    <col min="4365" max="4365" width="17.42578125" style="27" customWidth="1"/>
    <col min="4366" max="4366" width="10.7109375" style="27" customWidth="1"/>
    <col min="4367" max="4367" width="13" style="27" customWidth="1"/>
    <col min="4368" max="4368" width="16.7109375" style="27" customWidth="1"/>
    <col min="4369" max="4609" width="9.140625" style="27"/>
    <col min="4610" max="4610" width="35.5703125" style="27" customWidth="1"/>
    <col min="4611" max="4611" width="23" style="27" customWidth="1"/>
    <col min="4612" max="4612" width="17.7109375" style="27" customWidth="1"/>
    <col min="4613" max="4613" width="18.42578125" style="27" customWidth="1"/>
    <col min="4614" max="4615" width="13.140625" style="27" customWidth="1"/>
    <col min="4616" max="4616" width="10.7109375" style="27" customWidth="1"/>
    <col min="4617" max="4617" width="40.85546875" style="27" customWidth="1"/>
    <col min="4618" max="4618" width="34.140625" style="27" customWidth="1"/>
    <col min="4619" max="4619" width="16" style="27" customWidth="1"/>
    <col min="4620" max="4620" width="15.7109375" style="27" customWidth="1"/>
    <col min="4621" max="4621" width="17.42578125" style="27" customWidth="1"/>
    <col min="4622" max="4622" width="10.7109375" style="27" customWidth="1"/>
    <col min="4623" max="4623" width="13" style="27" customWidth="1"/>
    <col min="4624" max="4624" width="16.7109375" style="27" customWidth="1"/>
    <col min="4625" max="4865" width="9.140625" style="27"/>
    <col min="4866" max="4866" width="35.5703125" style="27" customWidth="1"/>
    <col min="4867" max="4867" width="23" style="27" customWidth="1"/>
    <col min="4868" max="4868" width="17.7109375" style="27" customWidth="1"/>
    <col min="4869" max="4869" width="18.42578125" style="27" customWidth="1"/>
    <col min="4870" max="4871" width="13.140625" style="27" customWidth="1"/>
    <col min="4872" max="4872" width="10.7109375" style="27" customWidth="1"/>
    <col min="4873" max="4873" width="40.85546875" style="27" customWidth="1"/>
    <col min="4874" max="4874" width="34.140625" style="27" customWidth="1"/>
    <col min="4875" max="4875" width="16" style="27" customWidth="1"/>
    <col min="4876" max="4876" width="15.7109375" style="27" customWidth="1"/>
    <col min="4877" max="4877" width="17.42578125" style="27" customWidth="1"/>
    <col min="4878" max="4878" width="10.7109375" style="27" customWidth="1"/>
    <col min="4879" max="4879" width="13" style="27" customWidth="1"/>
    <col min="4880" max="4880" width="16.7109375" style="27" customWidth="1"/>
    <col min="4881" max="5121" width="9.140625" style="27"/>
    <col min="5122" max="5122" width="35.5703125" style="27" customWidth="1"/>
    <col min="5123" max="5123" width="23" style="27" customWidth="1"/>
    <col min="5124" max="5124" width="17.7109375" style="27" customWidth="1"/>
    <col min="5125" max="5125" width="18.42578125" style="27" customWidth="1"/>
    <col min="5126" max="5127" width="13.140625" style="27" customWidth="1"/>
    <col min="5128" max="5128" width="10.7109375" style="27" customWidth="1"/>
    <col min="5129" max="5129" width="40.85546875" style="27" customWidth="1"/>
    <col min="5130" max="5130" width="34.140625" style="27" customWidth="1"/>
    <col min="5131" max="5131" width="16" style="27" customWidth="1"/>
    <col min="5132" max="5132" width="15.7109375" style="27" customWidth="1"/>
    <col min="5133" max="5133" width="17.42578125" style="27" customWidth="1"/>
    <col min="5134" max="5134" width="10.7109375" style="27" customWidth="1"/>
    <col min="5135" max="5135" width="13" style="27" customWidth="1"/>
    <col min="5136" max="5136" width="16.7109375" style="27" customWidth="1"/>
    <col min="5137" max="5377" width="9.140625" style="27"/>
    <col min="5378" max="5378" width="35.5703125" style="27" customWidth="1"/>
    <col min="5379" max="5379" width="23" style="27" customWidth="1"/>
    <col min="5380" max="5380" width="17.7109375" style="27" customWidth="1"/>
    <col min="5381" max="5381" width="18.42578125" style="27" customWidth="1"/>
    <col min="5382" max="5383" width="13.140625" style="27" customWidth="1"/>
    <col min="5384" max="5384" width="10.7109375" style="27" customWidth="1"/>
    <col min="5385" max="5385" width="40.85546875" style="27" customWidth="1"/>
    <col min="5386" max="5386" width="34.140625" style="27" customWidth="1"/>
    <col min="5387" max="5387" width="16" style="27" customWidth="1"/>
    <col min="5388" max="5388" width="15.7109375" style="27" customWidth="1"/>
    <col min="5389" max="5389" width="17.42578125" style="27" customWidth="1"/>
    <col min="5390" max="5390" width="10.7109375" style="27" customWidth="1"/>
    <col min="5391" max="5391" width="13" style="27" customWidth="1"/>
    <col min="5392" max="5392" width="16.7109375" style="27" customWidth="1"/>
    <col min="5393" max="5633" width="9.140625" style="27"/>
    <col min="5634" max="5634" width="35.5703125" style="27" customWidth="1"/>
    <col min="5635" max="5635" width="23" style="27" customWidth="1"/>
    <col min="5636" max="5636" width="17.7109375" style="27" customWidth="1"/>
    <col min="5637" max="5637" width="18.42578125" style="27" customWidth="1"/>
    <col min="5638" max="5639" width="13.140625" style="27" customWidth="1"/>
    <col min="5640" max="5640" width="10.7109375" style="27" customWidth="1"/>
    <col min="5641" max="5641" width="40.85546875" style="27" customWidth="1"/>
    <col min="5642" max="5642" width="34.140625" style="27" customWidth="1"/>
    <col min="5643" max="5643" width="16" style="27" customWidth="1"/>
    <col min="5644" max="5644" width="15.7109375" style="27" customWidth="1"/>
    <col min="5645" max="5645" width="17.42578125" style="27" customWidth="1"/>
    <col min="5646" max="5646" width="10.7109375" style="27" customWidth="1"/>
    <col min="5647" max="5647" width="13" style="27" customWidth="1"/>
    <col min="5648" max="5648" width="16.7109375" style="27" customWidth="1"/>
    <col min="5649" max="5889" width="9.140625" style="27"/>
    <col min="5890" max="5890" width="35.5703125" style="27" customWidth="1"/>
    <col min="5891" max="5891" width="23" style="27" customWidth="1"/>
    <col min="5892" max="5892" width="17.7109375" style="27" customWidth="1"/>
    <col min="5893" max="5893" width="18.42578125" style="27" customWidth="1"/>
    <col min="5894" max="5895" width="13.140625" style="27" customWidth="1"/>
    <col min="5896" max="5896" width="10.7109375" style="27" customWidth="1"/>
    <col min="5897" max="5897" width="40.85546875" style="27" customWidth="1"/>
    <col min="5898" max="5898" width="34.140625" style="27" customWidth="1"/>
    <col min="5899" max="5899" width="16" style="27" customWidth="1"/>
    <col min="5900" max="5900" width="15.7109375" style="27" customWidth="1"/>
    <col min="5901" max="5901" width="17.42578125" style="27" customWidth="1"/>
    <col min="5902" max="5902" width="10.7109375" style="27" customWidth="1"/>
    <col min="5903" max="5903" width="13" style="27" customWidth="1"/>
    <col min="5904" max="5904" width="16.7109375" style="27" customWidth="1"/>
    <col min="5905" max="6145" width="9.140625" style="27"/>
    <col min="6146" max="6146" width="35.5703125" style="27" customWidth="1"/>
    <col min="6147" max="6147" width="23" style="27" customWidth="1"/>
    <col min="6148" max="6148" width="17.7109375" style="27" customWidth="1"/>
    <col min="6149" max="6149" width="18.42578125" style="27" customWidth="1"/>
    <col min="6150" max="6151" width="13.140625" style="27" customWidth="1"/>
    <col min="6152" max="6152" width="10.7109375" style="27" customWidth="1"/>
    <col min="6153" max="6153" width="40.85546875" style="27" customWidth="1"/>
    <col min="6154" max="6154" width="34.140625" style="27" customWidth="1"/>
    <col min="6155" max="6155" width="16" style="27" customWidth="1"/>
    <col min="6156" max="6156" width="15.7109375" style="27" customWidth="1"/>
    <col min="6157" max="6157" width="17.42578125" style="27" customWidth="1"/>
    <col min="6158" max="6158" width="10.7109375" style="27" customWidth="1"/>
    <col min="6159" max="6159" width="13" style="27" customWidth="1"/>
    <col min="6160" max="6160" width="16.7109375" style="27" customWidth="1"/>
    <col min="6161" max="6401" width="9.140625" style="27"/>
    <col min="6402" max="6402" width="35.5703125" style="27" customWidth="1"/>
    <col min="6403" max="6403" width="23" style="27" customWidth="1"/>
    <col min="6404" max="6404" width="17.7109375" style="27" customWidth="1"/>
    <col min="6405" max="6405" width="18.42578125" style="27" customWidth="1"/>
    <col min="6406" max="6407" width="13.140625" style="27" customWidth="1"/>
    <col min="6408" max="6408" width="10.7109375" style="27" customWidth="1"/>
    <col min="6409" max="6409" width="40.85546875" style="27" customWidth="1"/>
    <col min="6410" max="6410" width="34.140625" style="27" customWidth="1"/>
    <col min="6411" max="6411" width="16" style="27" customWidth="1"/>
    <col min="6412" max="6412" width="15.7109375" style="27" customWidth="1"/>
    <col min="6413" max="6413" width="17.42578125" style="27" customWidth="1"/>
    <col min="6414" max="6414" width="10.7109375" style="27" customWidth="1"/>
    <col min="6415" max="6415" width="13" style="27" customWidth="1"/>
    <col min="6416" max="6416" width="16.7109375" style="27" customWidth="1"/>
    <col min="6417" max="6657" width="9.140625" style="27"/>
    <col min="6658" max="6658" width="35.5703125" style="27" customWidth="1"/>
    <col min="6659" max="6659" width="23" style="27" customWidth="1"/>
    <col min="6660" max="6660" width="17.7109375" style="27" customWidth="1"/>
    <col min="6661" max="6661" width="18.42578125" style="27" customWidth="1"/>
    <col min="6662" max="6663" width="13.140625" style="27" customWidth="1"/>
    <col min="6664" max="6664" width="10.7109375" style="27" customWidth="1"/>
    <col min="6665" max="6665" width="40.85546875" style="27" customWidth="1"/>
    <col min="6666" max="6666" width="34.140625" style="27" customWidth="1"/>
    <col min="6667" max="6667" width="16" style="27" customWidth="1"/>
    <col min="6668" max="6668" width="15.7109375" style="27" customWidth="1"/>
    <col min="6669" max="6669" width="17.42578125" style="27" customWidth="1"/>
    <col min="6670" max="6670" width="10.7109375" style="27" customWidth="1"/>
    <col min="6671" max="6671" width="13" style="27" customWidth="1"/>
    <col min="6672" max="6672" width="16.7109375" style="27" customWidth="1"/>
    <col min="6673" max="6913" width="9.140625" style="27"/>
    <col min="6914" max="6914" width="35.5703125" style="27" customWidth="1"/>
    <col min="6915" max="6915" width="23" style="27" customWidth="1"/>
    <col min="6916" max="6916" width="17.7109375" style="27" customWidth="1"/>
    <col min="6917" max="6917" width="18.42578125" style="27" customWidth="1"/>
    <col min="6918" max="6919" width="13.140625" style="27" customWidth="1"/>
    <col min="6920" max="6920" width="10.7109375" style="27" customWidth="1"/>
    <col min="6921" max="6921" width="40.85546875" style="27" customWidth="1"/>
    <col min="6922" max="6922" width="34.140625" style="27" customWidth="1"/>
    <col min="6923" max="6923" width="16" style="27" customWidth="1"/>
    <col min="6924" max="6924" width="15.7109375" style="27" customWidth="1"/>
    <col min="6925" max="6925" width="17.42578125" style="27" customWidth="1"/>
    <col min="6926" max="6926" width="10.7109375" style="27" customWidth="1"/>
    <col min="6927" max="6927" width="13" style="27" customWidth="1"/>
    <col min="6928" max="6928" width="16.7109375" style="27" customWidth="1"/>
    <col min="6929" max="7169" width="9.140625" style="27"/>
    <col min="7170" max="7170" width="35.5703125" style="27" customWidth="1"/>
    <col min="7171" max="7171" width="23" style="27" customWidth="1"/>
    <col min="7172" max="7172" width="17.7109375" style="27" customWidth="1"/>
    <col min="7173" max="7173" width="18.42578125" style="27" customWidth="1"/>
    <col min="7174" max="7175" width="13.140625" style="27" customWidth="1"/>
    <col min="7176" max="7176" width="10.7109375" style="27" customWidth="1"/>
    <col min="7177" max="7177" width="40.85546875" style="27" customWidth="1"/>
    <col min="7178" max="7178" width="34.140625" style="27" customWidth="1"/>
    <col min="7179" max="7179" width="16" style="27" customWidth="1"/>
    <col min="7180" max="7180" width="15.7109375" style="27" customWidth="1"/>
    <col min="7181" max="7181" width="17.42578125" style="27" customWidth="1"/>
    <col min="7182" max="7182" width="10.7109375" style="27" customWidth="1"/>
    <col min="7183" max="7183" width="13" style="27" customWidth="1"/>
    <col min="7184" max="7184" width="16.7109375" style="27" customWidth="1"/>
    <col min="7185" max="7425" width="9.140625" style="27"/>
    <col min="7426" max="7426" width="35.5703125" style="27" customWidth="1"/>
    <col min="7427" max="7427" width="23" style="27" customWidth="1"/>
    <col min="7428" max="7428" width="17.7109375" style="27" customWidth="1"/>
    <col min="7429" max="7429" width="18.42578125" style="27" customWidth="1"/>
    <col min="7430" max="7431" width="13.140625" style="27" customWidth="1"/>
    <col min="7432" max="7432" width="10.7109375" style="27" customWidth="1"/>
    <col min="7433" max="7433" width="40.85546875" style="27" customWidth="1"/>
    <col min="7434" max="7434" width="34.140625" style="27" customWidth="1"/>
    <col min="7435" max="7435" width="16" style="27" customWidth="1"/>
    <col min="7436" max="7436" width="15.7109375" style="27" customWidth="1"/>
    <col min="7437" max="7437" width="17.42578125" style="27" customWidth="1"/>
    <col min="7438" max="7438" width="10.7109375" style="27" customWidth="1"/>
    <col min="7439" max="7439" width="13" style="27" customWidth="1"/>
    <col min="7440" max="7440" width="16.7109375" style="27" customWidth="1"/>
    <col min="7441" max="7681" width="9.140625" style="27"/>
    <col min="7682" max="7682" width="35.5703125" style="27" customWidth="1"/>
    <col min="7683" max="7683" width="23" style="27" customWidth="1"/>
    <col min="7684" max="7684" width="17.7109375" style="27" customWidth="1"/>
    <col min="7685" max="7685" width="18.42578125" style="27" customWidth="1"/>
    <col min="7686" max="7687" width="13.140625" style="27" customWidth="1"/>
    <col min="7688" max="7688" width="10.7109375" style="27" customWidth="1"/>
    <col min="7689" max="7689" width="40.85546875" style="27" customWidth="1"/>
    <col min="7690" max="7690" width="34.140625" style="27" customWidth="1"/>
    <col min="7691" max="7691" width="16" style="27" customWidth="1"/>
    <col min="7692" max="7692" width="15.7109375" style="27" customWidth="1"/>
    <col min="7693" max="7693" width="17.42578125" style="27" customWidth="1"/>
    <col min="7694" max="7694" width="10.7109375" style="27" customWidth="1"/>
    <col min="7695" max="7695" width="13" style="27" customWidth="1"/>
    <col min="7696" max="7696" width="16.7109375" style="27" customWidth="1"/>
    <col min="7697" max="7937" width="9.140625" style="27"/>
    <col min="7938" max="7938" width="35.5703125" style="27" customWidth="1"/>
    <col min="7939" max="7939" width="23" style="27" customWidth="1"/>
    <col min="7940" max="7940" width="17.7109375" style="27" customWidth="1"/>
    <col min="7941" max="7941" width="18.42578125" style="27" customWidth="1"/>
    <col min="7942" max="7943" width="13.140625" style="27" customWidth="1"/>
    <col min="7944" max="7944" width="10.7109375" style="27" customWidth="1"/>
    <col min="7945" max="7945" width="40.85546875" style="27" customWidth="1"/>
    <col min="7946" max="7946" width="34.140625" style="27" customWidth="1"/>
    <col min="7947" max="7947" width="16" style="27" customWidth="1"/>
    <col min="7948" max="7948" width="15.7109375" style="27" customWidth="1"/>
    <col min="7949" max="7949" width="17.42578125" style="27" customWidth="1"/>
    <col min="7950" max="7950" width="10.7109375" style="27" customWidth="1"/>
    <col min="7951" max="7951" width="13" style="27" customWidth="1"/>
    <col min="7952" max="7952" width="16.7109375" style="27" customWidth="1"/>
    <col min="7953" max="8193" width="9.140625" style="27"/>
    <col min="8194" max="8194" width="35.5703125" style="27" customWidth="1"/>
    <col min="8195" max="8195" width="23" style="27" customWidth="1"/>
    <col min="8196" max="8196" width="17.7109375" style="27" customWidth="1"/>
    <col min="8197" max="8197" width="18.42578125" style="27" customWidth="1"/>
    <col min="8198" max="8199" width="13.140625" style="27" customWidth="1"/>
    <col min="8200" max="8200" width="10.7109375" style="27" customWidth="1"/>
    <col min="8201" max="8201" width="40.85546875" style="27" customWidth="1"/>
    <col min="8202" max="8202" width="34.140625" style="27" customWidth="1"/>
    <col min="8203" max="8203" width="16" style="27" customWidth="1"/>
    <col min="8204" max="8204" width="15.7109375" style="27" customWidth="1"/>
    <col min="8205" max="8205" width="17.42578125" style="27" customWidth="1"/>
    <col min="8206" max="8206" width="10.7109375" style="27" customWidth="1"/>
    <col min="8207" max="8207" width="13" style="27" customWidth="1"/>
    <col min="8208" max="8208" width="16.7109375" style="27" customWidth="1"/>
    <col min="8209" max="8449" width="9.140625" style="27"/>
    <col min="8450" max="8450" width="35.5703125" style="27" customWidth="1"/>
    <col min="8451" max="8451" width="23" style="27" customWidth="1"/>
    <col min="8452" max="8452" width="17.7109375" style="27" customWidth="1"/>
    <col min="8453" max="8453" width="18.42578125" style="27" customWidth="1"/>
    <col min="8454" max="8455" width="13.140625" style="27" customWidth="1"/>
    <col min="8456" max="8456" width="10.7109375" style="27" customWidth="1"/>
    <col min="8457" max="8457" width="40.85546875" style="27" customWidth="1"/>
    <col min="8458" max="8458" width="34.140625" style="27" customWidth="1"/>
    <col min="8459" max="8459" width="16" style="27" customWidth="1"/>
    <col min="8460" max="8460" width="15.7109375" style="27" customWidth="1"/>
    <col min="8461" max="8461" width="17.42578125" style="27" customWidth="1"/>
    <col min="8462" max="8462" width="10.7109375" style="27" customWidth="1"/>
    <col min="8463" max="8463" width="13" style="27" customWidth="1"/>
    <col min="8464" max="8464" width="16.7109375" style="27" customWidth="1"/>
    <col min="8465" max="8705" width="9.140625" style="27"/>
    <col min="8706" max="8706" width="35.5703125" style="27" customWidth="1"/>
    <col min="8707" max="8707" width="23" style="27" customWidth="1"/>
    <col min="8708" max="8708" width="17.7109375" style="27" customWidth="1"/>
    <col min="8709" max="8709" width="18.42578125" style="27" customWidth="1"/>
    <col min="8710" max="8711" width="13.140625" style="27" customWidth="1"/>
    <col min="8712" max="8712" width="10.7109375" style="27" customWidth="1"/>
    <col min="8713" max="8713" width="40.85546875" style="27" customWidth="1"/>
    <col min="8714" max="8714" width="34.140625" style="27" customWidth="1"/>
    <col min="8715" max="8715" width="16" style="27" customWidth="1"/>
    <col min="8716" max="8716" width="15.7109375" style="27" customWidth="1"/>
    <col min="8717" max="8717" width="17.42578125" style="27" customWidth="1"/>
    <col min="8718" max="8718" width="10.7109375" style="27" customWidth="1"/>
    <col min="8719" max="8719" width="13" style="27" customWidth="1"/>
    <col min="8720" max="8720" width="16.7109375" style="27" customWidth="1"/>
    <col min="8721" max="8961" width="9.140625" style="27"/>
    <col min="8962" max="8962" width="35.5703125" style="27" customWidth="1"/>
    <col min="8963" max="8963" width="23" style="27" customWidth="1"/>
    <col min="8964" max="8964" width="17.7109375" style="27" customWidth="1"/>
    <col min="8965" max="8965" width="18.42578125" style="27" customWidth="1"/>
    <col min="8966" max="8967" width="13.140625" style="27" customWidth="1"/>
    <col min="8968" max="8968" width="10.7109375" style="27" customWidth="1"/>
    <col min="8969" max="8969" width="40.85546875" style="27" customWidth="1"/>
    <col min="8970" max="8970" width="34.140625" style="27" customWidth="1"/>
    <col min="8971" max="8971" width="16" style="27" customWidth="1"/>
    <col min="8972" max="8972" width="15.7109375" style="27" customWidth="1"/>
    <col min="8973" max="8973" width="17.42578125" style="27" customWidth="1"/>
    <col min="8974" max="8974" width="10.7109375" style="27" customWidth="1"/>
    <col min="8975" max="8975" width="13" style="27" customWidth="1"/>
    <col min="8976" max="8976" width="16.7109375" style="27" customWidth="1"/>
    <col min="8977" max="9217" width="9.140625" style="27"/>
    <col min="9218" max="9218" width="35.5703125" style="27" customWidth="1"/>
    <col min="9219" max="9219" width="23" style="27" customWidth="1"/>
    <col min="9220" max="9220" width="17.7109375" style="27" customWidth="1"/>
    <col min="9221" max="9221" width="18.42578125" style="27" customWidth="1"/>
    <col min="9222" max="9223" width="13.140625" style="27" customWidth="1"/>
    <col min="9224" max="9224" width="10.7109375" style="27" customWidth="1"/>
    <col min="9225" max="9225" width="40.85546875" style="27" customWidth="1"/>
    <col min="9226" max="9226" width="34.140625" style="27" customWidth="1"/>
    <col min="9227" max="9227" width="16" style="27" customWidth="1"/>
    <col min="9228" max="9228" width="15.7109375" style="27" customWidth="1"/>
    <col min="9229" max="9229" width="17.42578125" style="27" customWidth="1"/>
    <col min="9230" max="9230" width="10.7109375" style="27" customWidth="1"/>
    <col min="9231" max="9231" width="13" style="27" customWidth="1"/>
    <col min="9232" max="9232" width="16.7109375" style="27" customWidth="1"/>
    <col min="9233" max="9473" width="9.140625" style="27"/>
    <col min="9474" max="9474" width="35.5703125" style="27" customWidth="1"/>
    <col min="9475" max="9475" width="23" style="27" customWidth="1"/>
    <col min="9476" max="9476" width="17.7109375" style="27" customWidth="1"/>
    <col min="9477" max="9477" width="18.42578125" style="27" customWidth="1"/>
    <col min="9478" max="9479" width="13.140625" style="27" customWidth="1"/>
    <col min="9480" max="9480" width="10.7109375" style="27" customWidth="1"/>
    <col min="9481" max="9481" width="40.85546875" style="27" customWidth="1"/>
    <col min="9482" max="9482" width="34.140625" style="27" customWidth="1"/>
    <col min="9483" max="9483" width="16" style="27" customWidth="1"/>
    <col min="9484" max="9484" width="15.7109375" style="27" customWidth="1"/>
    <col min="9485" max="9485" width="17.42578125" style="27" customWidth="1"/>
    <col min="9486" max="9486" width="10.7109375" style="27" customWidth="1"/>
    <col min="9487" max="9487" width="13" style="27" customWidth="1"/>
    <col min="9488" max="9488" width="16.7109375" style="27" customWidth="1"/>
    <col min="9489" max="9729" width="9.140625" style="27"/>
    <col min="9730" max="9730" width="35.5703125" style="27" customWidth="1"/>
    <col min="9731" max="9731" width="23" style="27" customWidth="1"/>
    <col min="9732" max="9732" width="17.7109375" style="27" customWidth="1"/>
    <col min="9733" max="9733" width="18.42578125" style="27" customWidth="1"/>
    <col min="9734" max="9735" width="13.140625" style="27" customWidth="1"/>
    <col min="9736" max="9736" width="10.7109375" style="27" customWidth="1"/>
    <col min="9737" max="9737" width="40.85546875" style="27" customWidth="1"/>
    <col min="9738" max="9738" width="34.140625" style="27" customWidth="1"/>
    <col min="9739" max="9739" width="16" style="27" customWidth="1"/>
    <col min="9740" max="9740" width="15.7109375" style="27" customWidth="1"/>
    <col min="9741" max="9741" width="17.42578125" style="27" customWidth="1"/>
    <col min="9742" max="9742" width="10.7109375" style="27" customWidth="1"/>
    <col min="9743" max="9743" width="13" style="27" customWidth="1"/>
    <col min="9744" max="9744" width="16.7109375" style="27" customWidth="1"/>
    <col min="9745" max="9985" width="9.140625" style="27"/>
    <col min="9986" max="9986" width="35.5703125" style="27" customWidth="1"/>
    <col min="9987" max="9987" width="23" style="27" customWidth="1"/>
    <col min="9988" max="9988" width="17.7109375" style="27" customWidth="1"/>
    <col min="9989" max="9989" width="18.42578125" style="27" customWidth="1"/>
    <col min="9990" max="9991" width="13.140625" style="27" customWidth="1"/>
    <col min="9992" max="9992" width="10.7109375" style="27" customWidth="1"/>
    <col min="9993" max="9993" width="40.85546875" style="27" customWidth="1"/>
    <col min="9994" max="9994" width="34.140625" style="27" customWidth="1"/>
    <col min="9995" max="9995" width="16" style="27" customWidth="1"/>
    <col min="9996" max="9996" width="15.7109375" style="27" customWidth="1"/>
    <col min="9997" max="9997" width="17.42578125" style="27" customWidth="1"/>
    <col min="9998" max="9998" width="10.7109375" style="27" customWidth="1"/>
    <col min="9999" max="9999" width="13" style="27" customWidth="1"/>
    <col min="10000" max="10000" width="16.7109375" style="27" customWidth="1"/>
    <col min="10001" max="10241" width="9.140625" style="27"/>
    <col min="10242" max="10242" width="35.5703125" style="27" customWidth="1"/>
    <col min="10243" max="10243" width="23" style="27" customWidth="1"/>
    <col min="10244" max="10244" width="17.7109375" style="27" customWidth="1"/>
    <col min="10245" max="10245" width="18.42578125" style="27" customWidth="1"/>
    <col min="10246" max="10247" width="13.140625" style="27" customWidth="1"/>
    <col min="10248" max="10248" width="10.7109375" style="27" customWidth="1"/>
    <col min="10249" max="10249" width="40.85546875" style="27" customWidth="1"/>
    <col min="10250" max="10250" width="34.140625" style="27" customWidth="1"/>
    <col min="10251" max="10251" width="16" style="27" customWidth="1"/>
    <col min="10252" max="10252" width="15.7109375" style="27" customWidth="1"/>
    <col min="10253" max="10253" width="17.42578125" style="27" customWidth="1"/>
    <col min="10254" max="10254" width="10.7109375" style="27" customWidth="1"/>
    <col min="10255" max="10255" width="13" style="27" customWidth="1"/>
    <col min="10256" max="10256" width="16.7109375" style="27" customWidth="1"/>
    <col min="10257" max="10497" width="9.140625" style="27"/>
    <col min="10498" max="10498" width="35.5703125" style="27" customWidth="1"/>
    <col min="10499" max="10499" width="23" style="27" customWidth="1"/>
    <col min="10500" max="10500" width="17.7109375" style="27" customWidth="1"/>
    <col min="10501" max="10501" width="18.42578125" style="27" customWidth="1"/>
    <col min="10502" max="10503" width="13.140625" style="27" customWidth="1"/>
    <col min="10504" max="10504" width="10.7109375" style="27" customWidth="1"/>
    <col min="10505" max="10505" width="40.85546875" style="27" customWidth="1"/>
    <col min="10506" max="10506" width="34.140625" style="27" customWidth="1"/>
    <col min="10507" max="10507" width="16" style="27" customWidth="1"/>
    <col min="10508" max="10508" width="15.7109375" style="27" customWidth="1"/>
    <col min="10509" max="10509" width="17.42578125" style="27" customWidth="1"/>
    <col min="10510" max="10510" width="10.7109375" style="27" customWidth="1"/>
    <col min="10511" max="10511" width="13" style="27" customWidth="1"/>
    <col min="10512" max="10512" width="16.7109375" style="27" customWidth="1"/>
    <col min="10513" max="10753" width="9.140625" style="27"/>
    <col min="10754" max="10754" width="35.5703125" style="27" customWidth="1"/>
    <col min="10755" max="10755" width="23" style="27" customWidth="1"/>
    <col min="10756" max="10756" width="17.7109375" style="27" customWidth="1"/>
    <col min="10757" max="10757" width="18.42578125" style="27" customWidth="1"/>
    <col min="10758" max="10759" width="13.140625" style="27" customWidth="1"/>
    <col min="10760" max="10760" width="10.7109375" style="27" customWidth="1"/>
    <col min="10761" max="10761" width="40.85546875" style="27" customWidth="1"/>
    <col min="10762" max="10762" width="34.140625" style="27" customWidth="1"/>
    <col min="10763" max="10763" width="16" style="27" customWidth="1"/>
    <col min="10764" max="10764" width="15.7109375" style="27" customWidth="1"/>
    <col min="10765" max="10765" width="17.42578125" style="27" customWidth="1"/>
    <col min="10766" max="10766" width="10.7109375" style="27" customWidth="1"/>
    <col min="10767" max="10767" width="13" style="27" customWidth="1"/>
    <col min="10768" max="10768" width="16.7109375" style="27" customWidth="1"/>
    <col min="10769" max="11009" width="9.140625" style="27"/>
    <col min="11010" max="11010" width="35.5703125" style="27" customWidth="1"/>
    <col min="11011" max="11011" width="23" style="27" customWidth="1"/>
    <col min="11012" max="11012" width="17.7109375" style="27" customWidth="1"/>
    <col min="11013" max="11013" width="18.42578125" style="27" customWidth="1"/>
    <col min="11014" max="11015" width="13.140625" style="27" customWidth="1"/>
    <col min="11016" max="11016" width="10.7109375" style="27" customWidth="1"/>
    <col min="11017" max="11017" width="40.85546875" style="27" customWidth="1"/>
    <col min="11018" max="11018" width="34.140625" style="27" customWidth="1"/>
    <col min="11019" max="11019" width="16" style="27" customWidth="1"/>
    <col min="11020" max="11020" width="15.7109375" style="27" customWidth="1"/>
    <col min="11021" max="11021" width="17.42578125" style="27" customWidth="1"/>
    <col min="11022" max="11022" width="10.7109375" style="27" customWidth="1"/>
    <col min="11023" max="11023" width="13" style="27" customWidth="1"/>
    <col min="11024" max="11024" width="16.7109375" style="27" customWidth="1"/>
    <col min="11025" max="11265" width="9.140625" style="27"/>
    <col min="11266" max="11266" width="35.5703125" style="27" customWidth="1"/>
    <col min="11267" max="11267" width="23" style="27" customWidth="1"/>
    <col min="11268" max="11268" width="17.7109375" style="27" customWidth="1"/>
    <col min="11269" max="11269" width="18.42578125" style="27" customWidth="1"/>
    <col min="11270" max="11271" width="13.140625" style="27" customWidth="1"/>
    <col min="11272" max="11272" width="10.7109375" style="27" customWidth="1"/>
    <col min="11273" max="11273" width="40.85546875" style="27" customWidth="1"/>
    <col min="11274" max="11274" width="34.140625" style="27" customWidth="1"/>
    <col min="11275" max="11275" width="16" style="27" customWidth="1"/>
    <col min="11276" max="11276" width="15.7109375" style="27" customWidth="1"/>
    <col min="11277" max="11277" width="17.42578125" style="27" customWidth="1"/>
    <col min="11278" max="11278" width="10.7109375" style="27" customWidth="1"/>
    <col min="11279" max="11279" width="13" style="27" customWidth="1"/>
    <col min="11280" max="11280" width="16.7109375" style="27" customWidth="1"/>
    <col min="11281" max="11521" width="9.140625" style="27"/>
    <col min="11522" max="11522" width="35.5703125" style="27" customWidth="1"/>
    <col min="11523" max="11523" width="23" style="27" customWidth="1"/>
    <col min="11524" max="11524" width="17.7109375" style="27" customWidth="1"/>
    <col min="11525" max="11525" width="18.42578125" style="27" customWidth="1"/>
    <col min="11526" max="11527" width="13.140625" style="27" customWidth="1"/>
    <col min="11528" max="11528" width="10.7109375" style="27" customWidth="1"/>
    <col min="11529" max="11529" width="40.85546875" style="27" customWidth="1"/>
    <col min="11530" max="11530" width="34.140625" style="27" customWidth="1"/>
    <col min="11531" max="11531" width="16" style="27" customWidth="1"/>
    <col min="11532" max="11532" width="15.7109375" style="27" customWidth="1"/>
    <col min="11533" max="11533" width="17.42578125" style="27" customWidth="1"/>
    <col min="11534" max="11534" width="10.7109375" style="27" customWidth="1"/>
    <col min="11535" max="11535" width="13" style="27" customWidth="1"/>
    <col min="11536" max="11536" width="16.7109375" style="27" customWidth="1"/>
    <col min="11537" max="11777" width="9.140625" style="27"/>
    <col min="11778" max="11778" width="35.5703125" style="27" customWidth="1"/>
    <col min="11779" max="11779" width="23" style="27" customWidth="1"/>
    <col min="11780" max="11780" width="17.7109375" style="27" customWidth="1"/>
    <col min="11781" max="11781" width="18.42578125" style="27" customWidth="1"/>
    <col min="11782" max="11783" width="13.140625" style="27" customWidth="1"/>
    <col min="11784" max="11784" width="10.7109375" style="27" customWidth="1"/>
    <col min="11785" max="11785" width="40.85546875" style="27" customWidth="1"/>
    <col min="11786" max="11786" width="34.140625" style="27" customWidth="1"/>
    <col min="11787" max="11787" width="16" style="27" customWidth="1"/>
    <col min="11788" max="11788" width="15.7109375" style="27" customWidth="1"/>
    <col min="11789" max="11789" width="17.42578125" style="27" customWidth="1"/>
    <col min="11790" max="11790" width="10.7109375" style="27" customWidth="1"/>
    <col min="11791" max="11791" width="13" style="27" customWidth="1"/>
    <col min="11792" max="11792" width="16.7109375" style="27" customWidth="1"/>
    <col min="11793" max="12033" width="9.140625" style="27"/>
    <col min="12034" max="12034" width="35.5703125" style="27" customWidth="1"/>
    <col min="12035" max="12035" width="23" style="27" customWidth="1"/>
    <col min="12036" max="12036" width="17.7109375" style="27" customWidth="1"/>
    <col min="12037" max="12037" width="18.42578125" style="27" customWidth="1"/>
    <col min="12038" max="12039" width="13.140625" style="27" customWidth="1"/>
    <col min="12040" max="12040" width="10.7109375" style="27" customWidth="1"/>
    <col min="12041" max="12041" width="40.85546875" style="27" customWidth="1"/>
    <col min="12042" max="12042" width="34.140625" style="27" customWidth="1"/>
    <col min="12043" max="12043" width="16" style="27" customWidth="1"/>
    <col min="12044" max="12044" width="15.7109375" style="27" customWidth="1"/>
    <col min="12045" max="12045" width="17.42578125" style="27" customWidth="1"/>
    <col min="12046" max="12046" width="10.7109375" style="27" customWidth="1"/>
    <col min="12047" max="12047" width="13" style="27" customWidth="1"/>
    <col min="12048" max="12048" width="16.7109375" style="27" customWidth="1"/>
    <col min="12049" max="12289" width="9.140625" style="27"/>
    <col min="12290" max="12290" width="35.5703125" style="27" customWidth="1"/>
    <col min="12291" max="12291" width="23" style="27" customWidth="1"/>
    <col min="12292" max="12292" width="17.7109375" style="27" customWidth="1"/>
    <col min="12293" max="12293" width="18.42578125" style="27" customWidth="1"/>
    <col min="12294" max="12295" width="13.140625" style="27" customWidth="1"/>
    <col min="12296" max="12296" width="10.7109375" style="27" customWidth="1"/>
    <col min="12297" max="12297" width="40.85546875" style="27" customWidth="1"/>
    <col min="12298" max="12298" width="34.140625" style="27" customWidth="1"/>
    <col min="12299" max="12299" width="16" style="27" customWidth="1"/>
    <col min="12300" max="12300" width="15.7109375" style="27" customWidth="1"/>
    <col min="12301" max="12301" width="17.42578125" style="27" customWidth="1"/>
    <col min="12302" max="12302" width="10.7109375" style="27" customWidth="1"/>
    <col min="12303" max="12303" width="13" style="27" customWidth="1"/>
    <col min="12304" max="12304" width="16.7109375" style="27" customWidth="1"/>
    <col min="12305" max="12545" width="9.140625" style="27"/>
    <col min="12546" max="12546" width="35.5703125" style="27" customWidth="1"/>
    <col min="12547" max="12547" width="23" style="27" customWidth="1"/>
    <col min="12548" max="12548" width="17.7109375" style="27" customWidth="1"/>
    <col min="12549" max="12549" width="18.42578125" style="27" customWidth="1"/>
    <col min="12550" max="12551" width="13.140625" style="27" customWidth="1"/>
    <col min="12552" max="12552" width="10.7109375" style="27" customWidth="1"/>
    <col min="12553" max="12553" width="40.85546875" style="27" customWidth="1"/>
    <col min="12554" max="12554" width="34.140625" style="27" customWidth="1"/>
    <col min="12555" max="12555" width="16" style="27" customWidth="1"/>
    <col min="12556" max="12556" width="15.7109375" style="27" customWidth="1"/>
    <col min="12557" max="12557" width="17.42578125" style="27" customWidth="1"/>
    <col min="12558" max="12558" width="10.7109375" style="27" customWidth="1"/>
    <col min="12559" max="12559" width="13" style="27" customWidth="1"/>
    <col min="12560" max="12560" width="16.7109375" style="27" customWidth="1"/>
    <col min="12561" max="12801" width="9.140625" style="27"/>
    <col min="12802" max="12802" width="35.5703125" style="27" customWidth="1"/>
    <col min="12803" max="12803" width="23" style="27" customWidth="1"/>
    <col min="12804" max="12804" width="17.7109375" style="27" customWidth="1"/>
    <col min="12805" max="12805" width="18.42578125" style="27" customWidth="1"/>
    <col min="12806" max="12807" width="13.140625" style="27" customWidth="1"/>
    <col min="12808" max="12808" width="10.7109375" style="27" customWidth="1"/>
    <col min="12809" max="12809" width="40.85546875" style="27" customWidth="1"/>
    <col min="12810" max="12810" width="34.140625" style="27" customWidth="1"/>
    <col min="12811" max="12811" width="16" style="27" customWidth="1"/>
    <col min="12812" max="12812" width="15.7109375" style="27" customWidth="1"/>
    <col min="12813" max="12813" width="17.42578125" style="27" customWidth="1"/>
    <col min="12814" max="12814" width="10.7109375" style="27" customWidth="1"/>
    <col min="12815" max="12815" width="13" style="27" customWidth="1"/>
    <col min="12816" max="12816" width="16.7109375" style="27" customWidth="1"/>
    <col min="12817" max="13057" width="9.140625" style="27"/>
    <col min="13058" max="13058" width="35.5703125" style="27" customWidth="1"/>
    <col min="13059" max="13059" width="23" style="27" customWidth="1"/>
    <col min="13060" max="13060" width="17.7109375" style="27" customWidth="1"/>
    <col min="13061" max="13061" width="18.42578125" style="27" customWidth="1"/>
    <col min="13062" max="13063" width="13.140625" style="27" customWidth="1"/>
    <col min="13064" max="13064" width="10.7109375" style="27" customWidth="1"/>
    <col min="13065" max="13065" width="40.85546875" style="27" customWidth="1"/>
    <col min="13066" max="13066" width="34.140625" style="27" customWidth="1"/>
    <col min="13067" max="13067" width="16" style="27" customWidth="1"/>
    <col min="13068" max="13068" width="15.7109375" style="27" customWidth="1"/>
    <col min="13069" max="13069" width="17.42578125" style="27" customWidth="1"/>
    <col min="13070" max="13070" width="10.7109375" style="27" customWidth="1"/>
    <col min="13071" max="13071" width="13" style="27" customWidth="1"/>
    <col min="13072" max="13072" width="16.7109375" style="27" customWidth="1"/>
    <col min="13073" max="13313" width="9.140625" style="27"/>
    <col min="13314" max="13314" width="35.5703125" style="27" customWidth="1"/>
    <col min="13315" max="13315" width="23" style="27" customWidth="1"/>
    <col min="13316" max="13316" width="17.7109375" style="27" customWidth="1"/>
    <col min="13317" max="13317" width="18.42578125" style="27" customWidth="1"/>
    <col min="13318" max="13319" width="13.140625" style="27" customWidth="1"/>
    <col min="13320" max="13320" width="10.7109375" style="27" customWidth="1"/>
    <col min="13321" max="13321" width="40.85546875" style="27" customWidth="1"/>
    <col min="13322" max="13322" width="34.140625" style="27" customWidth="1"/>
    <col min="13323" max="13323" width="16" style="27" customWidth="1"/>
    <col min="13324" max="13324" width="15.7109375" style="27" customWidth="1"/>
    <col min="13325" max="13325" width="17.42578125" style="27" customWidth="1"/>
    <col min="13326" max="13326" width="10.7109375" style="27" customWidth="1"/>
    <col min="13327" max="13327" width="13" style="27" customWidth="1"/>
    <col min="13328" max="13328" width="16.7109375" style="27" customWidth="1"/>
    <col min="13329" max="13569" width="9.140625" style="27"/>
    <col min="13570" max="13570" width="35.5703125" style="27" customWidth="1"/>
    <col min="13571" max="13571" width="23" style="27" customWidth="1"/>
    <col min="13572" max="13572" width="17.7109375" style="27" customWidth="1"/>
    <col min="13573" max="13573" width="18.42578125" style="27" customWidth="1"/>
    <col min="13574" max="13575" width="13.140625" style="27" customWidth="1"/>
    <col min="13576" max="13576" width="10.7109375" style="27" customWidth="1"/>
    <col min="13577" max="13577" width="40.85546875" style="27" customWidth="1"/>
    <col min="13578" max="13578" width="34.140625" style="27" customWidth="1"/>
    <col min="13579" max="13579" width="16" style="27" customWidth="1"/>
    <col min="13580" max="13580" width="15.7109375" style="27" customWidth="1"/>
    <col min="13581" max="13581" width="17.42578125" style="27" customWidth="1"/>
    <col min="13582" max="13582" width="10.7109375" style="27" customWidth="1"/>
    <col min="13583" max="13583" width="13" style="27" customWidth="1"/>
    <col min="13584" max="13584" width="16.7109375" style="27" customWidth="1"/>
    <col min="13585" max="13825" width="9.140625" style="27"/>
    <col min="13826" max="13826" width="35.5703125" style="27" customWidth="1"/>
    <col min="13827" max="13827" width="23" style="27" customWidth="1"/>
    <col min="13828" max="13828" width="17.7109375" style="27" customWidth="1"/>
    <col min="13829" max="13829" width="18.42578125" style="27" customWidth="1"/>
    <col min="13830" max="13831" width="13.140625" style="27" customWidth="1"/>
    <col min="13832" max="13832" width="10.7109375" style="27" customWidth="1"/>
    <col min="13833" max="13833" width="40.85546875" style="27" customWidth="1"/>
    <col min="13834" max="13834" width="34.140625" style="27" customWidth="1"/>
    <col min="13835" max="13835" width="16" style="27" customWidth="1"/>
    <col min="13836" max="13836" width="15.7109375" style="27" customWidth="1"/>
    <col min="13837" max="13837" width="17.42578125" style="27" customWidth="1"/>
    <col min="13838" max="13838" width="10.7109375" style="27" customWidth="1"/>
    <col min="13839" max="13839" width="13" style="27" customWidth="1"/>
    <col min="13840" max="13840" width="16.7109375" style="27" customWidth="1"/>
    <col min="13841" max="14081" width="9.140625" style="27"/>
    <col min="14082" max="14082" width="35.5703125" style="27" customWidth="1"/>
    <col min="14083" max="14083" width="23" style="27" customWidth="1"/>
    <col min="14084" max="14084" width="17.7109375" style="27" customWidth="1"/>
    <col min="14085" max="14085" width="18.42578125" style="27" customWidth="1"/>
    <col min="14086" max="14087" width="13.140625" style="27" customWidth="1"/>
    <col min="14088" max="14088" width="10.7109375" style="27" customWidth="1"/>
    <col min="14089" max="14089" width="40.85546875" style="27" customWidth="1"/>
    <col min="14090" max="14090" width="34.140625" style="27" customWidth="1"/>
    <col min="14091" max="14091" width="16" style="27" customWidth="1"/>
    <col min="14092" max="14092" width="15.7109375" style="27" customWidth="1"/>
    <col min="14093" max="14093" width="17.42578125" style="27" customWidth="1"/>
    <col min="14094" max="14094" width="10.7109375" style="27" customWidth="1"/>
    <col min="14095" max="14095" width="13" style="27" customWidth="1"/>
    <col min="14096" max="14096" width="16.7109375" style="27" customWidth="1"/>
    <col min="14097" max="14337" width="9.140625" style="27"/>
    <col min="14338" max="14338" width="35.5703125" style="27" customWidth="1"/>
    <col min="14339" max="14339" width="23" style="27" customWidth="1"/>
    <col min="14340" max="14340" width="17.7109375" style="27" customWidth="1"/>
    <col min="14341" max="14341" width="18.42578125" style="27" customWidth="1"/>
    <col min="14342" max="14343" width="13.140625" style="27" customWidth="1"/>
    <col min="14344" max="14344" width="10.7109375" style="27" customWidth="1"/>
    <col min="14345" max="14345" width="40.85546875" style="27" customWidth="1"/>
    <col min="14346" max="14346" width="34.140625" style="27" customWidth="1"/>
    <col min="14347" max="14347" width="16" style="27" customWidth="1"/>
    <col min="14348" max="14348" width="15.7109375" style="27" customWidth="1"/>
    <col min="14349" max="14349" width="17.42578125" style="27" customWidth="1"/>
    <col min="14350" max="14350" width="10.7109375" style="27" customWidth="1"/>
    <col min="14351" max="14351" width="13" style="27" customWidth="1"/>
    <col min="14352" max="14352" width="16.7109375" style="27" customWidth="1"/>
    <col min="14353" max="14593" width="9.140625" style="27"/>
    <col min="14594" max="14594" width="35.5703125" style="27" customWidth="1"/>
    <col min="14595" max="14595" width="23" style="27" customWidth="1"/>
    <col min="14596" max="14596" width="17.7109375" style="27" customWidth="1"/>
    <col min="14597" max="14597" width="18.42578125" style="27" customWidth="1"/>
    <col min="14598" max="14599" width="13.140625" style="27" customWidth="1"/>
    <col min="14600" max="14600" width="10.7109375" style="27" customWidth="1"/>
    <col min="14601" max="14601" width="40.85546875" style="27" customWidth="1"/>
    <col min="14602" max="14602" width="34.140625" style="27" customWidth="1"/>
    <col min="14603" max="14603" width="16" style="27" customWidth="1"/>
    <col min="14604" max="14604" width="15.7109375" style="27" customWidth="1"/>
    <col min="14605" max="14605" width="17.42578125" style="27" customWidth="1"/>
    <col min="14606" max="14606" width="10.7109375" style="27" customWidth="1"/>
    <col min="14607" max="14607" width="13" style="27" customWidth="1"/>
    <col min="14608" max="14608" width="16.7109375" style="27" customWidth="1"/>
    <col min="14609" max="14849" width="9.140625" style="27"/>
    <col min="14850" max="14850" width="35.5703125" style="27" customWidth="1"/>
    <col min="14851" max="14851" width="23" style="27" customWidth="1"/>
    <col min="14852" max="14852" width="17.7109375" style="27" customWidth="1"/>
    <col min="14853" max="14853" width="18.42578125" style="27" customWidth="1"/>
    <col min="14854" max="14855" width="13.140625" style="27" customWidth="1"/>
    <col min="14856" max="14856" width="10.7109375" style="27" customWidth="1"/>
    <col min="14857" max="14857" width="40.85546875" style="27" customWidth="1"/>
    <col min="14858" max="14858" width="34.140625" style="27" customWidth="1"/>
    <col min="14859" max="14859" width="16" style="27" customWidth="1"/>
    <col min="14860" max="14860" width="15.7109375" style="27" customWidth="1"/>
    <col min="14861" max="14861" width="17.42578125" style="27" customWidth="1"/>
    <col min="14862" max="14862" width="10.7109375" style="27" customWidth="1"/>
    <col min="14863" max="14863" width="13" style="27" customWidth="1"/>
    <col min="14864" max="14864" width="16.7109375" style="27" customWidth="1"/>
    <col min="14865" max="15105" width="9.140625" style="27"/>
    <col min="15106" max="15106" width="35.5703125" style="27" customWidth="1"/>
    <col min="15107" max="15107" width="23" style="27" customWidth="1"/>
    <col min="15108" max="15108" width="17.7109375" style="27" customWidth="1"/>
    <col min="15109" max="15109" width="18.42578125" style="27" customWidth="1"/>
    <col min="15110" max="15111" width="13.140625" style="27" customWidth="1"/>
    <col min="15112" max="15112" width="10.7109375" style="27" customWidth="1"/>
    <col min="15113" max="15113" width="40.85546875" style="27" customWidth="1"/>
    <col min="15114" max="15114" width="34.140625" style="27" customWidth="1"/>
    <col min="15115" max="15115" width="16" style="27" customWidth="1"/>
    <col min="15116" max="15116" width="15.7109375" style="27" customWidth="1"/>
    <col min="15117" max="15117" width="17.42578125" style="27" customWidth="1"/>
    <col min="15118" max="15118" width="10.7109375" style="27" customWidth="1"/>
    <col min="15119" max="15119" width="13" style="27" customWidth="1"/>
    <col min="15120" max="15120" width="16.7109375" style="27" customWidth="1"/>
    <col min="15121" max="15361" width="9.140625" style="27"/>
    <col min="15362" max="15362" width="35.5703125" style="27" customWidth="1"/>
    <col min="15363" max="15363" width="23" style="27" customWidth="1"/>
    <col min="15364" max="15364" width="17.7109375" style="27" customWidth="1"/>
    <col min="15365" max="15365" width="18.42578125" style="27" customWidth="1"/>
    <col min="15366" max="15367" width="13.140625" style="27" customWidth="1"/>
    <col min="15368" max="15368" width="10.7109375" style="27" customWidth="1"/>
    <col min="15369" max="15369" width="40.85546875" style="27" customWidth="1"/>
    <col min="15370" max="15370" width="34.140625" style="27" customWidth="1"/>
    <col min="15371" max="15371" width="16" style="27" customWidth="1"/>
    <col min="15372" max="15372" width="15.7109375" style="27" customWidth="1"/>
    <col min="15373" max="15373" width="17.42578125" style="27" customWidth="1"/>
    <col min="15374" max="15374" width="10.7109375" style="27" customWidth="1"/>
    <col min="15375" max="15375" width="13" style="27" customWidth="1"/>
    <col min="15376" max="15376" width="16.7109375" style="27" customWidth="1"/>
    <col min="15377" max="15617" width="9.140625" style="27"/>
    <col min="15618" max="15618" width="35.5703125" style="27" customWidth="1"/>
    <col min="15619" max="15619" width="23" style="27" customWidth="1"/>
    <col min="15620" max="15620" width="17.7109375" style="27" customWidth="1"/>
    <col min="15621" max="15621" width="18.42578125" style="27" customWidth="1"/>
    <col min="15622" max="15623" width="13.140625" style="27" customWidth="1"/>
    <col min="15624" max="15624" width="10.7109375" style="27" customWidth="1"/>
    <col min="15625" max="15625" width="40.85546875" style="27" customWidth="1"/>
    <col min="15626" max="15626" width="34.140625" style="27" customWidth="1"/>
    <col min="15627" max="15627" width="16" style="27" customWidth="1"/>
    <col min="15628" max="15628" width="15.7109375" style="27" customWidth="1"/>
    <col min="15629" max="15629" width="17.42578125" style="27" customWidth="1"/>
    <col min="15630" max="15630" width="10.7109375" style="27" customWidth="1"/>
    <col min="15631" max="15631" width="13" style="27" customWidth="1"/>
    <col min="15632" max="15632" width="16.7109375" style="27" customWidth="1"/>
    <col min="15633" max="15873" width="9.140625" style="27"/>
    <col min="15874" max="15874" width="35.5703125" style="27" customWidth="1"/>
    <col min="15875" max="15875" width="23" style="27" customWidth="1"/>
    <col min="15876" max="15876" width="17.7109375" style="27" customWidth="1"/>
    <col min="15877" max="15877" width="18.42578125" style="27" customWidth="1"/>
    <col min="15878" max="15879" width="13.140625" style="27" customWidth="1"/>
    <col min="15880" max="15880" width="10.7109375" style="27" customWidth="1"/>
    <col min="15881" max="15881" width="40.85546875" style="27" customWidth="1"/>
    <col min="15882" max="15882" width="34.140625" style="27" customWidth="1"/>
    <col min="15883" max="15883" width="16" style="27" customWidth="1"/>
    <col min="15884" max="15884" width="15.7109375" style="27" customWidth="1"/>
    <col min="15885" max="15885" width="17.42578125" style="27" customWidth="1"/>
    <col min="15886" max="15886" width="10.7109375" style="27" customWidth="1"/>
    <col min="15887" max="15887" width="13" style="27" customWidth="1"/>
    <col min="15888" max="15888" width="16.7109375" style="27" customWidth="1"/>
    <col min="15889" max="16129" width="9.140625" style="27"/>
    <col min="16130" max="16130" width="35.5703125" style="27" customWidth="1"/>
    <col min="16131" max="16131" width="23" style="27" customWidth="1"/>
    <col min="16132" max="16132" width="17.7109375" style="27" customWidth="1"/>
    <col min="16133" max="16133" width="18.42578125" style="27" customWidth="1"/>
    <col min="16134" max="16135" width="13.140625" style="27" customWidth="1"/>
    <col min="16136" max="16136" width="10.7109375" style="27" customWidth="1"/>
    <col min="16137" max="16137" width="40.85546875" style="27" customWidth="1"/>
    <col min="16138" max="16138" width="34.140625" style="27" customWidth="1"/>
    <col min="16139" max="16139" width="16" style="27" customWidth="1"/>
    <col min="16140" max="16140" width="15.7109375" style="27" customWidth="1"/>
    <col min="16141" max="16141" width="17.42578125" style="27" customWidth="1"/>
    <col min="16142" max="16142" width="10.7109375" style="27" customWidth="1"/>
    <col min="16143" max="16143" width="13" style="27" customWidth="1"/>
    <col min="16144" max="16144" width="16.7109375" style="27" customWidth="1"/>
    <col min="16145" max="16384" width="9.140625" style="27"/>
  </cols>
  <sheetData>
    <row r="2" spans="1:29" ht="57" customHeight="1" x14ac:dyDescent="0.25"/>
    <row r="3" spans="1:29" s="63" customFormat="1" ht="24" customHeight="1" x14ac:dyDescent="0.3">
      <c r="A3" s="311" t="s">
        <v>194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29" s="63" customFormat="1" ht="21" x14ac:dyDescent="0.3">
      <c r="A4" s="296" t="s">
        <v>225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29" s="63" customFormat="1" ht="24" customHeight="1" x14ac:dyDescent="0.3">
      <c r="A5" s="296" t="s">
        <v>271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29" ht="23.25" customHeight="1" x14ac:dyDescent="0.25"/>
    <row r="7" spans="1:29" s="77" customFormat="1" ht="52.5" customHeight="1" x14ac:dyDescent="0.25">
      <c r="A7" s="309" t="s">
        <v>141</v>
      </c>
      <c r="B7" s="294" t="s">
        <v>142</v>
      </c>
      <c r="C7" s="294"/>
      <c r="D7" s="180" t="s">
        <v>246</v>
      </c>
      <c r="E7" s="180" t="s">
        <v>247</v>
      </c>
      <c r="F7" s="169" t="s">
        <v>148</v>
      </c>
      <c r="G7" s="76"/>
      <c r="H7" s="309" t="s">
        <v>141</v>
      </c>
      <c r="I7" s="294" t="s">
        <v>143</v>
      </c>
      <c r="J7" s="294"/>
      <c r="K7" s="212" t="s">
        <v>246</v>
      </c>
      <c r="L7" s="212" t="s">
        <v>247</v>
      </c>
      <c r="M7" s="180" t="s">
        <v>148</v>
      </c>
    </row>
    <row r="8" spans="1:29" s="77" customFormat="1" ht="37.9" customHeight="1" x14ac:dyDescent="0.25">
      <c r="A8" s="309"/>
      <c r="B8" s="312" t="s">
        <v>144</v>
      </c>
      <c r="C8" s="312"/>
      <c r="D8" s="101">
        <f>'Anexo_1.2_Usos e Fontes'!C12</f>
        <v>1032778</v>
      </c>
      <c r="E8" s="101">
        <f>'Anexo_1.2_Usos e Fontes'!D12</f>
        <v>1059547</v>
      </c>
      <c r="F8" s="101">
        <f>IFERROR(E8/D8*100-100,0)</f>
        <v>2.5919413465430097</v>
      </c>
      <c r="G8" s="78"/>
      <c r="H8" s="309"/>
      <c r="I8" s="313" t="s">
        <v>212</v>
      </c>
      <c r="J8" s="313"/>
      <c r="K8" s="94"/>
      <c r="L8" s="94"/>
      <c r="M8" s="171">
        <f>IFERROR(L8/K8*100-100,0)</f>
        <v>0</v>
      </c>
      <c r="O8" s="290"/>
      <c r="P8" s="290"/>
      <c r="Q8" s="290"/>
      <c r="R8" s="290"/>
      <c r="S8" s="290"/>
      <c r="T8" s="290"/>
      <c r="U8" s="290"/>
      <c r="V8" s="290"/>
      <c r="W8" s="290"/>
    </row>
    <row r="9" spans="1:29" s="77" customFormat="1" ht="38.450000000000003" customHeight="1" x14ac:dyDescent="0.25">
      <c r="A9" s="309"/>
      <c r="B9" s="312" t="s">
        <v>145</v>
      </c>
      <c r="C9" s="312"/>
      <c r="D9" s="101">
        <f>'Anexo_1.2_Usos e Fontes'!C24</f>
        <v>82315</v>
      </c>
      <c r="E9" s="101">
        <f>'Anexo_1.2_Usos e Fontes'!D24</f>
        <v>120609</v>
      </c>
      <c r="F9" s="101">
        <f>IFERROR(E9/D9*100-100,0)</f>
        <v>46.5212901658264</v>
      </c>
      <c r="G9" s="78"/>
      <c r="H9" s="309"/>
      <c r="I9" s="313" t="s">
        <v>195</v>
      </c>
      <c r="J9" s="313"/>
      <c r="K9" s="107"/>
      <c r="L9" s="107"/>
      <c r="M9" s="171">
        <f>IFERROR(L9/K9*100-100,0)</f>
        <v>0</v>
      </c>
    </row>
    <row r="10" spans="1:29" s="77" customFormat="1" ht="39" customHeight="1" thickBot="1" x14ac:dyDescent="0.3">
      <c r="A10" s="309"/>
      <c r="B10" s="314" t="s">
        <v>196</v>
      </c>
      <c r="C10" s="314"/>
      <c r="D10" s="108">
        <f>SUM(D8:D9)</f>
        <v>1115093</v>
      </c>
      <c r="E10" s="108">
        <f>SUM(E8:E9)</f>
        <v>1180156</v>
      </c>
      <c r="F10" s="108">
        <f t="shared" ref="F10:F12" si="0">IFERROR(E10/D10*100-100,0)</f>
        <v>5.8347599706930282</v>
      </c>
      <c r="G10" s="78"/>
      <c r="H10" s="309"/>
      <c r="I10" s="313" t="s">
        <v>197</v>
      </c>
      <c r="J10" s="313"/>
      <c r="K10" s="172">
        <f>'Anexo_1.2_Usos e Fontes'!C11</f>
        <v>1140356</v>
      </c>
      <c r="L10" s="172">
        <f>'Anexo_1.2_Usos e Fontes'!D11</f>
        <v>1200156</v>
      </c>
      <c r="M10" s="171">
        <f>IFERROR(L10/K10*100-100,0)</f>
        <v>5.2439764424442927</v>
      </c>
    </row>
    <row r="11" spans="1:29" s="77" customFormat="1" ht="38.25" customHeight="1" thickBot="1" x14ac:dyDescent="0.3">
      <c r="A11" s="309"/>
      <c r="B11" s="312" t="s">
        <v>198</v>
      </c>
      <c r="C11" s="312"/>
      <c r="D11" s="101">
        <f>'Anexo_1.2_Usos e Fontes'!C33</f>
        <v>35884</v>
      </c>
      <c r="E11" s="101">
        <f>'Anexo_1.2_Usos e Fontes'!D33</f>
        <v>34464</v>
      </c>
      <c r="F11" s="101">
        <f t="shared" si="0"/>
        <v>-3.9571954074239244</v>
      </c>
      <c r="G11" s="78"/>
      <c r="H11" s="315"/>
      <c r="I11" s="315"/>
      <c r="J11" s="76"/>
      <c r="K11" s="79"/>
      <c r="L11" s="79"/>
      <c r="M11" s="80"/>
      <c r="P11" s="81"/>
    </row>
    <row r="12" spans="1:29" s="77" customFormat="1" ht="28.15" customHeight="1" x14ac:dyDescent="0.25">
      <c r="A12" s="309"/>
      <c r="B12" s="310" t="s">
        <v>284</v>
      </c>
      <c r="C12" s="310"/>
      <c r="D12" s="170">
        <f>D10-D11</f>
        <v>1079209</v>
      </c>
      <c r="E12" s="170">
        <f>E10-E11</f>
        <v>1145692</v>
      </c>
      <c r="F12" s="108">
        <f t="shared" si="0"/>
        <v>6.1603452158015841</v>
      </c>
      <c r="G12" s="82"/>
      <c r="H12" s="83"/>
      <c r="I12" s="83"/>
      <c r="J12" s="76"/>
      <c r="K12" s="80"/>
      <c r="L12" s="84"/>
      <c r="M12" s="80"/>
      <c r="N12" s="293"/>
      <c r="O12" s="293"/>
      <c r="P12" s="293"/>
    </row>
    <row r="13" spans="1:29" s="87" customFormat="1" ht="15.75" x14ac:dyDescent="0.25">
      <c r="A13" s="85"/>
      <c r="B13" s="57"/>
      <c r="C13" s="57"/>
      <c r="D13" s="82"/>
      <c r="E13" s="82"/>
      <c r="F13" s="80"/>
      <c r="G13" s="82"/>
      <c r="H13" s="83"/>
      <c r="I13" s="83"/>
      <c r="J13" s="76"/>
      <c r="K13" s="80"/>
      <c r="L13" s="84"/>
      <c r="M13" s="80"/>
      <c r="N13" s="86"/>
      <c r="O13" s="86"/>
      <c r="P13" s="86"/>
    </row>
    <row r="14" spans="1:29" s="77" customFormat="1" ht="43.5" customHeight="1" x14ac:dyDescent="0.25">
      <c r="A14" s="309" t="s">
        <v>248</v>
      </c>
      <c r="B14" s="294" t="s">
        <v>149</v>
      </c>
      <c r="C14" s="294"/>
      <c r="D14" s="212" t="s">
        <v>318</v>
      </c>
      <c r="E14" s="212" t="s">
        <v>251</v>
      </c>
      <c r="F14" s="180" t="s">
        <v>11</v>
      </c>
      <c r="G14" s="82"/>
      <c r="H14" s="294" t="s">
        <v>149</v>
      </c>
      <c r="I14" s="294"/>
      <c r="J14" s="294"/>
      <c r="K14" s="212" t="s">
        <v>318</v>
      </c>
      <c r="L14" s="212" t="s">
        <v>251</v>
      </c>
      <c r="M14" s="180" t="s">
        <v>249</v>
      </c>
      <c r="N14" s="88"/>
      <c r="O14" s="88"/>
      <c r="P14" s="88"/>
    </row>
    <row r="15" spans="1:29" s="77" customFormat="1" ht="35.25" customHeight="1" x14ac:dyDescent="0.25">
      <c r="A15" s="309"/>
      <c r="B15" s="292" t="s">
        <v>199</v>
      </c>
      <c r="C15" s="89" t="s">
        <v>146</v>
      </c>
      <c r="D15" s="93">
        <f>'Quadro Geral'!I17</f>
        <v>263160</v>
      </c>
      <c r="E15" s="93">
        <f>'Quadro Geral'!J17</f>
        <v>301176</v>
      </c>
      <c r="F15" s="195">
        <f>IFERROR(E15/D15*100-100,)</f>
        <v>14.445964432284541</v>
      </c>
      <c r="G15" s="82"/>
      <c r="H15" s="292" t="s">
        <v>229</v>
      </c>
      <c r="I15" s="292"/>
      <c r="J15" s="89" t="s">
        <v>146</v>
      </c>
      <c r="K15" s="173">
        <f>(K8-K9)</f>
        <v>0</v>
      </c>
      <c r="L15" s="173">
        <f>(L8-L9)</f>
        <v>0</v>
      </c>
      <c r="M15" s="171">
        <f>IFERROR(L15/K15*100-100,0)</f>
        <v>0</v>
      </c>
      <c r="O15" s="291"/>
      <c r="P15" s="291"/>
      <c r="Q15" s="291"/>
      <c r="R15" s="291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</row>
    <row r="16" spans="1:29" s="77" customFormat="1" ht="36.6" customHeight="1" x14ac:dyDescent="0.25">
      <c r="A16" s="309"/>
      <c r="B16" s="292"/>
      <c r="C16" s="91" t="s">
        <v>147</v>
      </c>
      <c r="D16" s="90">
        <f>IFERROR(D15/$D$12,0)</f>
        <v>0.24384526074189522</v>
      </c>
      <c r="E16" s="90">
        <f>IFERROR(E15/$E$12,0)</f>
        <v>0.26287693376579396</v>
      </c>
      <c r="F16" s="196">
        <f>(E16-D16)*100</f>
        <v>1.9031673023898743</v>
      </c>
      <c r="G16" s="82"/>
      <c r="H16" s="292"/>
      <c r="I16" s="292"/>
      <c r="J16" s="91" t="s">
        <v>147</v>
      </c>
      <c r="K16" s="92">
        <f>IFERROR(K15/K10,)</f>
        <v>0</v>
      </c>
      <c r="L16" s="92">
        <f>IFERROR(L15/L10,)</f>
        <v>0</v>
      </c>
      <c r="M16" s="171">
        <f>(L16-K16)*100</f>
        <v>0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</row>
    <row r="17" spans="1:14" s="77" customFormat="1" ht="28.5" customHeight="1" x14ac:dyDescent="0.25">
      <c r="A17" s="309"/>
      <c r="B17" s="292" t="s">
        <v>200</v>
      </c>
      <c r="C17" s="89" t="s">
        <v>146</v>
      </c>
      <c r="D17" s="93">
        <f>'Quadro Geral'!I15</f>
        <v>147000</v>
      </c>
      <c r="E17" s="93">
        <f>'Quadro Geral'!J15</f>
        <v>151001</v>
      </c>
      <c r="F17" s="195">
        <f>IFERROR(E17/D17*100-100,)</f>
        <v>2.7217687074829939</v>
      </c>
      <c r="G17" s="82"/>
      <c r="H17" s="292" t="s">
        <v>201</v>
      </c>
      <c r="I17" s="292"/>
      <c r="J17" s="89" t="s">
        <v>146</v>
      </c>
      <c r="K17" s="94">
        <f>'Quadro Geral'!I13</f>
        <v>11000</v>
      </c>
      <c r="L17" s="94">
        <f>'Quadro Geral'!J13</f>
        <v>11000</v>
      </c>
      <c r="M17" s="171">
        <f>IFERROR(L17/K17*100-100,0)</f>
        <v>0</v>
      </c>
    </row>
    <row r="18" spans="1:14" s="77" customFormat="1" ht="32.450000000000003" customHeight="1" x14ac:dyDescent="0.25">
      <c r="A18" s="309"/>
      <c r="B18" s="292"/>
      <c r="C18" s="91" t="s">
        <v>147</v>
      </c>
      <c r="D18" s="90">
        <f>IFERROR(D17/$D$12,0)</f>
        <v>0.13621087296343895</v>
      </c>
      <c r="E18" s="90">
        <f>IFERROR(E17/$E$12,0)</f>
        <v>0.13179894771020484</v>
      </c>
      <c r="F18" s="196">
        <f>(E18-D18)*100</f>
        <v>-0.44119252532341113</v>
      </c>
      <c r="G18" s="82"/>
      <c r="H18" s="292"/>
      <c r="I18" s="292"/>
      <c r="J18" s="91" t="s">
        <v>147</v>
      </c>
      <c r="K18" s="92">
        <f>IFERROR(K17/K8,)</f>
        <v>0</v>
      </c>
      <c r="L18" s="92">
        <f>IFERROR(L17/L8,)</f>
        <v>0</v>
      </c>
      <c r="M18" s="171">
        <f>(L18-K18)*100</f>
        <v>0</v>
      </c>
    </row>
    <row r="19" spans="1:14" s="77" customFormat="1" ht="28.5" customHeight="1" x14ac:dyDescent="0.25">
      <c r="A19" s="309"/>
      <c r="B19" s="292" t="s">
        <v>202</v>
      </c>
      <c r="C19" s="89" t="s">
        <v>146</v>
      </c>
      <c r="D19" s="93">
        <f>'Quadro Geral'!I14</f>
        <v>31000</v>
      </c>
      <c r="E19" s="93">
        <f>'Quadro Geral'!J14</f>
        <v>31000</v>
      </c>
      <c r="F19" s="195">
        <f>IFERROR(E19/D19*100-100,)</f>
        <v>0</v>
      </c>
      <c r="G19" s="82"/>
      <c r="N19" s="85"/>
    </row>
    <row r="20" spans="1:14" s="77" customFormat="1" ht="27.75" customHeight="1" x14ac:dyDescent="0.25">
      <c r="A20" s="309"/>
      <c r="B20" s="292"/>
      <c r="C20" s="91" t="s">
        <v>147</v>
      </c>
      <c r="D20" s="90">
        <f>IFERROR(D19/$D$12,0)</f>
        <v>2.8724741917459919E-2</v>
      </c>
      <c r="E20" s="90">
        <f>IFERROR(E19/$E$12,0)</f>
        <v>2.7057882921413434E-2</v>
      </c>
      <c r="F20" s="196">
        <f>(E20-D20)*100</f>
        <v>-0.16668589960464852</v>
      </c>
      <c r="G20" s="82"/>
    </row>
    <row r="21" spans="1:14" s="77" customFormat="1" ht="27" customHeight="1" x14ac:dyDescent="0.25">
      <c r="A21" s="309"/>
      <c r="B21" s="292" t="s">
        <v>228</v>
      </c>
      <c r="C21" s="89" t="s">
        <v>146</v>
      </c>
      <c r="D21" s="95">
        <v>0</v>
      </c>
      <c r="E21" s="93">
        <v>0</v>
      </c>
      <c r="F21" s="195">
        <f>IFERROR(E21/D21*100-100,)</f>
        <v>0</v>
      </c>
      <c r="G21" s="295"/>
      <c r="H21" s="295"/>
      <c r="I21" s="295"/>
    </row>
    <row r="22" spans="1:14" s="77" customFormat="1" ht="25.5" customHeight="1" x14ac:dyDescent="0.25">
      <c r="A22" s="309"/>
      <c r="B22" s="292"/>
      <c r="C22" s="91" t="s">
        <v>147</v>
      </c>
      <c r="D22" s="90">
        <f>IFERROR(D21/$D$12,0)</f>
        <v>0</v>
      </c>
      <c r="E22" s="90">
        <f>IFERROR(E21/$E$12,0)</f>
        <v>0</v>
      </c>
      <c r="F22" s="196">
        <f>(E22-D22)*100</f>
        <v>0</v>
      </c>
      <c r="G22" s="82"/>
    </row>
    <row r="23" spans="1:14" s="77" customFormat="1" ht="23.25" customHeight="1" x14ac:dyDescent="0.25">
      <c r="A23" s="309"/>
      <c r="B23" s="292" t="s">
        <v>203</v>
      </c>
      <c r="C23" s="89" t="s">
        <v>146</v>
      </c>
      <c r="D23" s="93">
        <f>'Quadro Geral'!I10+'Quadro Geral'!I11+'Quadro Geral'!I12+'Quadro Geral'!I14</f>
        <v>72000</v>
      </c>
      <c r="E23" s="93">
        <f>'Quadro Geral'!J10+'Quadro Geral'!J11+'Quadro Geral'!J12+'Quadro Geral'!J14</f>
        <v>64000</v>
      </c>
      <c r="F23" s="195">
        <f>IFERROR(E23/D23*100-100,)</f>
        <v>-11.111111111111114</v>
      </c>
      <c r="G23" s="82"/>
    </row>
    <row r="24" spans="1:14" s="77" customFormat="1" ht="28.5" customHeight="1" x14ac:dyDescent="0.25">
      <c r="A24" s="309"/>
      <c r="B24" s="292"/>
      <c r="C24" s="91" t="s">
        <v>147</v>
      </c>
      <c r="D24" s="90">
        <f>IFERROR(D23/$D$12,0)</f>
        <v>6.6715529614745611E-2</v>
      </c>
      <c r="E24" s="90">
        <f>IFERROR(E23/$E$12,0)</f>
        <v>5.5861435708724511E-2</v>
      </c>
      <c r="F24" s="196">
        <f>(E24-D24)*100</f>
        <v>-1.0854093906021101</v>
      </c>
      <c r="G24" s="82"/>
    </row>
    <row r="25" spans="1:14" s="77" customFormat="1" ht="23.25" customHeight="1" x14ac:dyDescent="0.25">
      <c r="A25" s="309"/>
      <c r="B25" s="292" t="s">
        <v>221</v>
      </c>
      <c r="C25" s="89" t="s">
        <v>146</v>
      </c>
      <c r="D25" s="93">
        <f>'Quadro Geral'!I22</f>
        <v>32036</v>
      </c>
      <c r="E25" s="93">
        <f>'Quadro Geral'!J22</f>
        <v>32036</v>
      </c>
      <c r="F25" s="195">
        <f>IFERROR(E25/D25*100-100,)</f>
        <v>0</v>
      </c>
      <c r="G25" s="82"/>
    </row>
    <row r="26" spans="1:14" s="77" customFormat="1" ht="28.5" customHeight="1" x14ac:dyDescent="0.25">
      <c r="A26" s="309"/>
      <c r="B26" s="292"/>
      <c r="C26" s="91" t="s">
        <v>147</v>
      </c>
      <c r="D26" s="90">
        <f>IFERROR(D25/$D$12,0)</f>
        <v>2.968470426024987E-2</v>
      </c>
      <c r="E26" s="90">
        <f>IFERROR(E25/$E$12,0)</f>
        <v>2.7962139911948413E-2</v>
      </c>
      <c r="F26" s="196">
        <f>(E26-D26)*100</f>
        <v>-0.17225643483014563</v>
      </c>
      <c r="G26" s="82"/>
    </row>
    <row r="27" spans="1:14" s="77" customFormat="1" ht="24.75" customHeight="1" x14ac:dyDescent="0.25">
      <c r="A27" s="309"/>
      <c r="B27" s="292" t="s">
        <v>204</v>
      </c>
      <c r="C27" s="89" t="s">
        <v>146</v>
      </c>
      <c r="D27" s="93">
        <f>'Quadro Geral'!I21</f>
        <v>10650</v>
      </c>
      <c r="E27" s="93">
        <f>'Quadro Geral'!J21</f>
        <v>11000</v>
      </c>
      <c r="F27" s="195">
        <f>IFERROR(E27/D27*100-100,)</f>
        <v>3.2863849765258237</v>
      </c>
      <c r="G27" s="82"/>
    </row>
    <row r="28" spans="1:14" s="77" customFormat="1" ht="31.5" customHeight="1" x14ac:dyDescent="0.25">
      <c r="A28" s="309"/>
      <c r="B28" s="292"/>
      <c r="C28" s="91" t="s">
        <v>147</v>
      </c>
      <c r="D28" s="90">
        <f>IFERROR(D27/$D$12,0)</f>
        <v>9.8683387555144556E-3</v>
      </c>
      <c r="E28" s="90">
        <f>IFERROR(E27/$E$12,0)</f>
        <v>9.6011842624370257E-3</v>
      </c>
      <c r="F28" s="196">
        <f>(E28-D28)*100</f>
        <v>-2.6715449307742993E-2</v>
      </c>
      <c r="G28" s="82"/>
    </row>
    <row r="29" spans="1:14" ht="15.75" thickBot="1" x14ac:dyDescent="0.3">
      <c r="B29" s="65"/>
    </row>
    <row r="30" spans="1:14" ht="27" customHeight="1" thickBot="1" x14ac:dyDescent="0.3">
      <c r="A30" s="297" t="s">
        <v>227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9"/>
    </row>
    <row r="31" spans="1:14" x14ac:dyDescent="0.25">
      <c r="A31" s="300"/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2"/>
    </row>
    <row r="32" spans="1:14" x14ac:dyDescent="0.25">
      <c r="A32" s="303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5"/>
    </row>
    <row r="33" spans="1:13" x14ac:dyDescent="0.25">
      <c r="A33" s="303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5"/>
    </row>
    <row r="34" spans="1:13" x14ac:dyDescent="0.25">
      <c r="A34" s="303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5"/>
    </row>
    <row r="35" spans="1:13" x14ac:dyDescent="0.25">
      <c r="A35" s="303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</row>
    <row r="36" spans="1:13" x14ac:dyDescent="0.25">
      <c r="A36" s="303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5"/>
    </row>
    <row r="37" spans="1:13" ht="15.75" thickBot="1" x14ac:dyDescent="0.3">
      <c r="A37" s="306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8"/>
    </row>
  </sheetData>
  <mergeCells count="34">
    <mergeCell ref="A3:M3"/>
    <mergeCell ref="A7:A12"/>
    <mergeCell ref="B7:C7"/>
    <mergeCell ref="H7:H10"/>
    <mergeCell ref="I7:J7"/>
    <mergeCell ref="B8:C8"/>
    <mergeCell ref="I8:J8"/>
    <mergeCell ref="B9:C9"/>
    <mergeCell ref="I9:J9"/>
    <mergeCell ref="B10:C10"/>
    <mergeCell ref="I10:J10"/>
    <mergeCell ref="B11:C11"/>
    <mergeCell ref="H11:I11"/>
    <mergeCell ref="A4:M4"/>
    <mergeCell ref="A5:M5"/>
    <mergeCell ref="A30:M30"/>
    <mergeCell ref="A31:M37"/>
    <mergeCell ref="A14:A28"/>
    <mergeCell ref="H17:I18"/>
    <mergeCell ref="B19:B20"/>
    <mergeCell ref="B12:C12"/>
    <mergeCell ref="O8:W8"/>
    <mergeCell ref="O15:R15"/>
    <mergeCell ref="B25:B26"/>
    <mergeCell ref="B23:B24"/>
    <mergeCell ref="B27:B28"/>
    <mergeCell ref="N12:P12"/>
    <mergeCell ref="B14:C14"/>
    <mergeCell ref="H14:J14"/>
    <mergeCell ref="B15:B16"/>
    <mergeCell ref="H15:I16"/>
    <mergeCell ref="B17:B18"/>
    <mergeCell ref="B21:B22"/>
    <mergeCell ref="G21:I2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B3:AA45"/>
  <sheetViews>
    <sheetView showGridLines="0" topLeftCell="A13" zoomScale="85" zoomScaleNormal="85" zoomScaleSheetLayoutView="80" workbookViewId="0">
      <selection activeCell="D22" sqref="D22"/>
    </sheetView>
  </sheetViews>
  <sheetFormatPr defaultRowHeight="15" x14ac:dyDescent="0.25"/>
  <cols>
    <col min="1" max="1" width="1.140625" customWidth="1"/>
    <col min="2" max="2" width="41.42578125" bestFit="1" customWidth="1"/>
    <col min="3" max="4" width="19" customWidth="1"/>
    <col min="5" max="5" width="18.140625" customWidth="1"/>
    <col min="6" max="6" width="17.28515625" customWidth="1"/>
    <col min="7" max="8" width="17.42578125" customWidth="1"/>
    <col min="10" max="10" width="11.7109375" bestFit="1" customWidth="1"/>
    <col min="11" max="11" width="37.7109375" bestFit="1" customWidth="1"/>
  </cols>
  <sheetData>
    <row r="3" spans="2:27" ht="30.75" customHeight="1" x14ac:dyDescent="0.25"/>
    <row r="4" spans="2:27" ht="79.5" customHeight="1" x14ac:dyDescent="0.25">
      <c r="B4" s="326" t="s">
        <v>241</v>
      </c>
      <c r="C4" s="326"/>
      <c r="D4" s="326"/>
      <c r="E4" s="326"/>
      <c r="F4" s="326"/>
      <c r="G4" s="326"/>
    </row>
    <row r="5" spans="2:27" ht="21" x14ac:dyDescent="0.25">
      <c r="B5" s="140" t="s">
        <v>152</v>
      </c>
      <c r="C5" s="112"/>
      <c r="D5" s="112"/>
      <c r="E5" s="112"/>
      <c r="F5" s="112"/>
      <c r="G5" s="139"/>
    </row>
    <row r="6" spans="2:27" s="2" customFormat="1" ht="24" customHeight="1" x14ac:dyDescent="0.25">
      <c r="B6" s="141" t="s">
        <v>242</v>
      </c>
      <c r="C6" s="113"/>
      <c r="D6" s="113"/>
      <c r="E6" s="114"/>
      <c r="F6" s="114"/>
      <c r="G6" s="115"/>
      <c r="H6" s="5"/>
      <c r="I6" s="5"/>
      <c r="J6" s="5"/>
      <c r="K6" s="5"/>
      <c r="L6" s="5"/>
      <c r="M6" s="5"/>
    </row>
    <row r="7" spans="2:27" s="2" customFormat="1" ht="23.25" customHeight="1" x14ac:dyDescent="0.25">
      <c r="B7" s="109"/>
      <c r="C7" s="110"/>
      <c r="D7" s="110"/>
      <c r="E7" s="111"/>
      <c r="F7" s="116" t="s">
        <v>43</v>
      </c>
      <c r="G7" s="111"/>
      <c r="H7" s="5"/>
      <c r="I7" s="5"/>
      <c r="J7" s="5"/>
      <c r="K7" s="5"/>
      <c r="L7" s="5"/>
      <c r="M7" s="5"/>
    </row>
    <row r="8" spans="2:27" ht="23.45" customHeight="1" x14ac:dyDescent="0.25">
      <c r="B8" s="329" t="s">
        <v>24</v>
      </c>
      <c r="C8" s="294" t="s">
        <v>244</v>
      </c>
      <c r="D8" s="294" t="s">
        <v>245</v>
      </c>
      <c r="E8" s="329" t="s">
        <v>44</v>
      </c>
      <c r="F8" s="329"/>
      <c r="G8" s="328" t="s">
        <v>220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6"/>
      <c r="Y8" s="6"/>
      <c r="Z8" s="6"/>
      <c r="AA8" s="6"/>
    </row>
    <row r="9" spans="2:27" ht="46.15" customHeight="1" x14ac:dyDescent="0.25">
      <c r="B9" s="329"/>
      <c r="C9" s="294"/>
      <c r="D9" s="294"/>
      <c r="E9" s="169" t="s">
        <v>319</v>
      </c>
      <c r="F9" s="174" t="s">
        <v>320</v>
      </c>
      <c r="G9" s="32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27" ht="24.95" customHeight="1" x14ac:dyDescent="0.25">
      <c r="B10" s="156" t="s">
        <v>25</v>
      </c>
      <c r="C10" s="175"/>
      <c r="D10" s="175"/>
      <c r="E10" s="175"/>
      <c r="F10" s="176"/>
      <c r="G10" s="17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2:27" ht="24.95" customHeight="1" x14ac:dyDescent="0.25">
      <c r="B11" s="142" t="s">
        <v>26</v>
      </c>
      <c r="C11" s="143">
        <f>C12+C22+C23+C24</f>
        <v>1140356</v>
      </c>
      <c r="D11" s="143">
        <f>D12+D22+D23+D24</f>
        <v>1200156</v>
      </c>
      <c r="E11" s="143">
        <f>D11-C11</f>
        <v>59800</v>
      </c>
      <c r="F11" s="144">
        <f>IFERROR(E11/D11*100,)</f>
        <v>4.9826855842073865</v>
      </c>
      <c r="G11" s="144">
        <f>IFERROR(D11/$D$28*100,0)</f>
        <v>88.890172691155684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2:27" ht="24.95" customHeight="1" x14ac:dyDescent="0.25">
      <c r="B12" s="145" t="s">
        <v>27</v>
      </c>
      <c r="C12" s="143">
        <f>C13+C20+C21</f>
        <v>1032778</v>
      </c>
      <c r="D12" s="143">
        <f>D13+D20+D21</f>
        <v>1059547</v>
      </c>
      <c r="E12" s="143">
        <f t="shared" ref="E12:E28" si="0">D12-C12</f>
        <v>26769</v>
      </c>
      <c r="F12" s="144">
        <f t="shared" ref="F12:F28" si="1">IFERROR(E12/D12*100,)</f>
        <v>2.5264570613667914</v>
      </c>
      <c r="G12" s="144">
        <f t="shared" ref="G12:G28" si="2">IFERROR(D12/$D$28*100,0)</f>
        <v>78.475894637360426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2:27" ht="24.95" customHeight="1" x14ac:dyDescent="0.25">
      <c r="B13" s="145" t="s">
        <v>28</v>
      </c>
      <c r="C13" s="143">
        <f>C14+C17</f>
        <v>502312</v>
      </c>
      <c r="D13" s="143">
        <f>D14+D17</f>
        <v>506007</v>
      </c>
      <c r="E13" s="143">
        <f t="shared" si="0"/>
        <v>3695</v>
      </c>
      <c r="F13" s="144">
        <f t="shared" si="1"/>
        <v>0.73022705219493012</v>
      </c>
      <c r="G13" s="144">
        <f t="shared" si="2"/>
        <v>37.477669247109226</v>
      </c>
      <c r="J13" s="6"/>
      <c r="K13" s="322"/>
      <c r="L13" s="322"/>
      <c r="M13" s="322"/>
      <c r="N13" s="322"/>
      <c r="O13" s="322"/>
      <c r="P13" s="322"/>
      <c r="Q13" s="322"/>
      <c r="R13" s="322"/>
      <c r="S13" s="6"/>
      <c r="T13" s="6"/>
      <c r="U13" s="6"/>
      <c r="V13" s="6"/>
      <c r="W13" s="6"/>
      <c r="X13" s="6"/>
      <c r="Y13" s="6"/>
      <c r="Z13" s="6"/>
      <c r="AA13" s="6"/>
    </row>
    <row r="14" spans="2:27" ht="24.95" customHeight="1" x14ac:dyDescent="0.25">
      <c r="B14" s="149" t="s">
        <v>29</v>
      </c>
      <c r="C14" s="185">
        <f>SUM(C15:C16)</f>
        <v>469006</v>
      </c>
      <c r="D14" s="185">
        <f>SUM(D15:D16)</f>
        <v>470638</v>
      </c>
      <c r="E14" s="143">
        <f t="shared" si="0"/>
        <v>1632</v>
      </c>
      <c r="F14" s="144">
        <f t="shared" si="1"/>
        <v>0.34676332977787599</v>
      </c>
      <c r="G14" s="144">
        <f t="shared" si="2"/>
        <v>34.858046033199123</v>
      </c>
      <c r="I14" s="323"/>
      <c r="J14" s="323"/>
      <c r="K14" s="322"/>
      <c r="L14" s="322"/>
      <c r="M14" s="322"/>
      <c r="N14" s="322"/>
      <c r="O14" s="322"/>
      <c r="P14" s="322"/>
      <c r="Q14" s="322"/>
      <c r="R14" s="322"/>
      <c r="S14" s="6"/>
      <c r="T14" s="6"/>
      <c r="U14" s="6"/>
      <c r="V14" s="6"/>
      <c r="W14" s="6"/>
      <c r="X14" s="6"/>
      <c r="Y14" s="6"/>
      <c r="Z14" s="6"/>
      <c r="AA14" s="6"/>
    </row>
    <row r="15" spans="2:27" ht="24.95" customHeight="1" x14ac:dyDescent="0.25">
      <c r="B15" s="146" t="s">
        <v>328</v>
      </c>
      <c r="C15" s="147">
        <v>432051</v>
      </c>
      <c r="D15" s="147">
        <v>470638</v>
      </c>
      <c r="E15" s="143">
        <f t="shared" si="0"/>
        <v>38587</v>
      </c>
      <c r="F15" s="144">
        <f t="shared" si="1"/>
        <v>8.198870469447856</v>
      </c>
      <c r="G15" s="144">
        <f t="shared" si="2"/>
        <v>34.858046033199123</v>
      </c>
      <c r="I15" s="182"/>
      <c r="J15" s="182"/>
      <c r="K15" s="181"/>
      <c r="L15" s="181"/>
      <c r="M15" s="181"/>
      <c r="N15" s="181"/>
      <c r="O15" s="181"/>
      <c r="P15" s="181"/>
      <c r="Q15" s="181"/>
      <c r="R15" s="181"/>
      <c r="S15" s="6"/>
      <c r="T15" s="6"/>
      <c r="U15" s="6"/>
      <c r="V15" s="6"/>
      <c r="W15" s="6"/>
      <c r="X15" s="6"/>
      <c r="Y15" s="6"/>
      <c r="Z15" s="6"/>
      <c r="AA15" s="6"/>
    </row>
    <row r="16" spans="2:27" ht="24.95" customHeight="1" x14ac:dyDescent="0.25">
      <c r="B16" s="146" t="s">
        <v>321</v>
      </c>
      <c r="C16" s="147">
        <v>36955</v>
      </c>
      <c r="D16" s="147"/>
      <c r="E16" s="143">
        <f t="shared" si="0"/>
        <v>-36955</v>
      </c>
      <c r="F16" s="144">
        <f t="shared" si="1"/>
        <v>0</v>
      </c>
      <c r="G16" s="144">
        <f t="shared" si="2"/>
        <v>0</v>
      </c>
      <c r="I16" s="182"/>
      <c r="J16" s="182"/>
      <c r="K16" s="181"/>
      <c r="L16" s="181"/>
      <c r="M16" s="181"/>
      <c r="N16" s="181"/>
      <c r="O16" s="181"/>
      <c r="P16" s="181"/>
      <c r="Q16" s="181"/>
      <c r="R16" s="181"/>
      <c r="S16" s="6"/>
      <c r="T16" s="6"/>
      <c r="U16" s="6"/>
      <c r="V16" s="6"/>
      <c r="W16" s="6"/>
      <c r="X16" s="6"/>
      <c r="Y16" s="6"/>
      <c r="Z16" s="6"/>
      <c r="AA16" s="6"/>
    </row>
    <row r="17" spans="2:12" ht="24.95" customHeight="1" x14ac:dyDescent="0.25">
      <c r="B17" s="149" t="s">
        <v>30</v>
      </c>
      <c r="C17" s="185">
        <f>SUM(C18:C19)</f>
        <v>33306</v>
      </c>
      <c r="D17" s="185">
        <f>SUM(D18:D19)</f>
        <v>35369</v>
      </c>
      <c r="E17" s="143">
        <f t="shared" si="0"/>
        <v>2063</v>
      </c>
      <c r="F17" s="144">
        <f t="shared" si="1"/>
        <v>5.8327914275212756</v>
      </c>
      <c r="G17" s="144">
        <f t="shared" si="2"/>
        <v>2.6196232139100961</v>
      </c>
      <c r="I17" s="323"/>
      <c r="J17" s="323"/>
    </row>
    <row r="18" spans="2:12" ht="24.95" customHeight="1" x14ac:dyDescent="0.25">
      <c r="B18" s="146" t="s">
        <v>329</v>
      </c>
      <c r="C18" s="148">
        <v>32001</v>
      </c>
      <c r="D18" s="148">
        <v>35369</v>
      </c>
      <c r="E18" s="143">
        <f t="shared" si="0"/>
        <v>3368</v>
      </c>
      <c r="F18" s="144">
        <f t="shared" si="1"/>
        <v>9.5224631739659014</v>
      </c>
      <c r="G18" s="144">
        <f t="shared" si="2"/>
        <v>2.6196232139100961</v>
      </c>
      <c r="I18" s="182"/>
      <c r="J18" s="182"/>
    </row>
    <row r="19" spans="2:12" ht="24.95" customHeight="1" x14ac:dyDescent="0.25">
      <c r="B19" s="146" t="s">
        <v>322</v>
      </c>
      <c r="C19" s="148">
        <v>1305</v>
      </c>
      <c r="D19" s="148"/>
      <c r="E19" s="143">
        <f t="shared" si="0"/>
        <v>-1305</v>
      </c>
      <c r="F19" s="144">
        <f t="shared" si="1"/>
        <v>0</v>
      </c>
      <c r="G19" s="144">
        <f t="shared" si="2"/>
        <v>0</v>
      </c>
      <c r="I19" s="182"/>
      <c r="J19" s="182"/>
    </row>
    <row r="20" spans="2:12" ht="24.95" customHeight="1" x14ac:dyDescent="0.25">
      <c r="B20" s="149" t="s">
        <v>243</v>
      </c>
      <c r="C20" s="150">
        <v>484220</v>
      </c>
      <c r="D20" s="150">
        <v>512788</v>
      </c>
      <c r="E20" s="143">
        <f t="shared" si="0"/>
        <v>28568</v>
      </c>
      <c r="F20" s="144">
        <f t="shared" si="1"/>
        <v>5.5711132085774242</v>
      </c>
      <c r="G20" s="144">
        <f t="shared" si="2"/>
        <v>37.979907506984375</v>
      </c>
    </row>
    <row r="21" spans="2:12" ht="24.95" customHeight="1" x14ac:dyDescent="0.25">
      <c r="B21" s="149" t="s">
        <v>155</v>
      </c>
      <c r="C21" s="150">
        <v>46246</v>
      </c>
      <c r="D21" s="150">
        <v>40752</v>
      </c>
      <c r="E21" s="143">
        <f t="shared" si="0"/>
        <v>-5494</v>
      </c>
      <c r="F21" s="144">
        <f t="shared" si="1"/>
        <v>-13.481546917942676</v>
      </c>
      <c r="G21" s="144">
        <f t="shared" si="2"/>
        <v>3.0183178832668225</v>
      </c>
      <c r="H21" s="106"/>
      <c r="I21" s="106"/>
      <c r="J21" s="106"/>
      <c r="K21" s="106"/>
      <c r="L21" s="27"/>
    </row>
    <row r="22" spans="2:12" ht="24.95" customHeight="1" x14ac:dyDescent="0.25">
      <c r="B22" s="149" t="s">
        <v>31</v>
      </c>
      <c r="C22" s="150">
        <v>25263</v>
      </c>
      <c r="D22" s="150">
        <v>20000</v>
      </c>
      <c r="E22" s="143">
        <f t="shared" si="0"/>
        <v>-5263</v>
      </c>
      <c r="F22" s="144">
        <f t="shared" si="1"/>
        <v>-26.314999999999998</v>
      </c>
      <c r="G22" s="144">
        <f t="shared" si="2"/>
        <v>1.4813103078459082</v>
      </c>
    </row>
    <row r="23" spans="2:12" ht="24.95" customHeight="1" x14ac:dyDescent="0.25">
      <c r="B23" s="149" t="s">
        <v>32</v>
      </c>
      <c r="C23" s="151"/>
      <c r="D23" s="151"/>
      <c r="E23" s="143">
        <f t="shared" si="0"/>
        <v>0</v>
      </c>
      <c r="F23" s="144">
        <f t="shared" si="1"/>
        <v>0</v>
      </c>
      <c r="G23" s="144">
        <f t="shared" si="2"/>
        <v>0</v>
      </c>
    </row>
    <row r="24" spans="2:12" ht="24.95" customHeight="1" x14ac:dyDescent="0.25">
      <c r="B24" s="149" t="s">
        <v>33</v>
      </c>
      <c r="C24" s="151">
        <v>82315</v>
      </c>
      <c r="D24" s="151">
        <v>120609</v>
      </c>
      <c r="E24" s="143">
        <f t="shared" si="0"/>
        <v>38294</v>
      </c>
      <c r="F24" s="144">
        <f t="shared" si="1"/>
        <v>31.750532713147443</v>
      </c>
      <c r="G24" s="144">
        <f t="shared" si="2"/>
        <v>8.9329677459493571</v>
      </c>
    </row>
    <row r="25" spans="2:12" ht="24.95" customHeight="1" x14ac:dyDescent="0.25">
      <c r="B25" s="142" t="s">
        <v>34</v>
      </c>
      <c r="C25" s="143">
        <f>SUM(C26:C27)</f>
        <v>118791</v>
      </c>
      <c r="D25" s="143">
        <f>SUM(D26:D27)</f>
        <v>150000</v>
      </c>
      <c r="E25" s="143">
        <f t="shared" si="0"/>
        <v>31209</v>
      </c>
      <c r="F25" s="144">
        <f t="shared" si="1"/>
        <v>20.806000000000001</v>
      </c>
      <c r="G25" s="144">
        <f t="shared" si="2"/>
        <v>11.109827308844311</v>
      </c>
    </row>
    <row r="26" spans="2:12" ht="36" customHeight="1" x14ac:dyDescent="0.25">
      <c r="B26" s="149" t="s">
        <v>35</v>
      </c>
      <c r="C26" s="151">
        <v>118791</v>
      </c>
      <c r="D26" s="151">
        <v>150000</v>
      </c>
      <c r="E26" s="143">
        <f t="shared" si="0"/>
        <v>31209</v>
      </c>
      <c r="F26" s="144">
        <f t="shared" si="1"/>
        <v>20.806000000000001</v>
      </c>
      <c r="G26" s="144">
        <f t="shared" si="2"/>
        <v>11.109827308844311</v>
      </c>
    </row>
    <row r="27" spans="2:12" ht="24.95" customHeight="1" x14ac:dyDescent="0.25">
      <c r="B27" s="149" t="s">
        <v>51</v>
      </c>
      <c r="C27" s="151"/>
      <c r="D27" s="151"/>
      <c r="E27" s="143">
        <f t="shared" si="0"/>
        <v>0</v>
      </c>
      <c r="F27" s="144">
        <f t="shared" si="1"/>
        <v>0</v>
      </c>
      <c r="G27" s="144">
        <f t="shared" si="2"/>
        <v>0</v>
      </c>
    </row>
    <row r="28" spans="2:12" ht="24.95" customHeight="1" x14ac:dyDescent="0.25">
      <c r="B28" s="142" t="s">
        <v>36</v>
      </c>
      <c r="C28" s="143">
        <f>SUM(C11,C25)</f>
        <v>1259147</v>
      </c>
      <c r="D28" s="143">
        <f>SUM(D11,D25)</f>
        <v>1350156</v>
      </c>
      <c r="E28" s="143">
        <f t="shared" si="0"/>
        <v>91009</v>
      </c>
      <c r="F28" s="144">
        <f t="shared" si="1"/>
        <v>6.7406284903374125</v>
      </c>
      <c r="G28" s="144">
        <f t="shared" si="2"/>
        <v>100</v>
      </c>
    </row>
    <row r="29" spans="2:12" ht="24.95" customHeight="1" x14ac:dyDescent="0.25">
      <c r="B29" s="156" t="s">
        <v>37</v>
      </c>
      <c r="C29" s="152"/>
      <c r="D29" s="152"/>
      <c r="E29" s="152"/>
      <c r="F29" s="153"/>
      <c r="G29" s="153"/>
    </row>
    <row r="30" spans="2:12" ht="24.95" customHeight="1" x14ac:dyDescent="0.25">
      <c r="B30" s="145" t="s">
        <v>38</v>
      </c>
      <c r="C30" s="143">
        <f>SUM(C31:C32)</f>
        <v>1126887.29</v>
      </c>
      <c r="D30" s="143">
        <f t="shared" ref="D30" si="3">SUM(D31:D32)</f>
        <v>1222487</v>
      </c>
      <c r="E30" s="143">
        <f>D30-C30</f>
        <v>95599.709999999963</v>
      </c>
      <c r="F30" s="144">
        <f>IFERROR(E30/D30*100,)</f>
        <v>7.820100336445293</v>
      </c>
      <c r="G30" s="144">
        <f>IFERROR(D30/$D$36*100,0)</f>
        <v>90.544196777407038</v>
      </c>
    </row>
    <row r="31" spans="2:12" ht="24.95" customHeight="1" x14ac:dyDescent="0.25">
      <c r="B31" s="149" t="s">
        <v>39</v>
      </c>
      <c r="C31" s="150">
        <f>'Quadro Geral'!I10+'Quadro Geral'!I11+'Quadro Geral'!I12+'Quadro Geral'!I22+'Quadro Geral'!I23+'Quadro Geral'!I24</f>
        <v>196827.28999999998</v>
      </c>
      <c r="D31" s="150">
        <f>'Quadro Geral'!J10+'Quadro Geral'!J11+'Quadro Geral'!J12+'Quadro Geral'!J22+'Quadro Geral'!J23</f>
        <v>215036</v>
      </c>
      <c r="E31" s="143">
        <f t="shared" ref="E31:E35" si="4">D31-C31</f>
        <v>18208.710000000021</v>
      </c>
      <c r="F31" s="144">
        <f t="shared" ref="F31:F35" si="5">IFERROR(E31/D31*100,)</f>
        <v>8.4677495861158238</v>
      </c>
      <c r="G31" s="144">
        <f t="shared" ref="G31:G35" si="6">IFERROR(D31/$D$36*100,0)</f>
        <v>15.92676396413745</v>
      </c>
    </row>
    <row r="32" spans="2:12" ht="24.95" customHeight="1" x14ac:dyDescent="0.25">
      <c r="B32" s="149" t="s">
        <v>193</v>
      </c>
      <c r="C32" s="150">
        <f>'Quadro Geral'!I13+'Quadro Geral'!I14+'Quadro Geral'!I15+'Quadro Geral'!I16+'Quadro Geral'!I17+'Quadro Geral'!I18</f>
        <v>930060</v>
      </c>
      <c r="D32" s="150">
        <f>'Quadro Geral'!J13+'Quadro Geral'!J14+'Quadro Geral'!J15+'Quadro Geral'!J16+'Quadro Geral'!J17+'Quadro Geral'!J18</f>
        <v>1007451</v>
      </c>
      <c r="E32" s="143">
        <f t="shared" si="4"/>
        <v>77391</v>
      </c>
      <c r="F32" s="144">
        <f t="shared" si="5"/>
        <v>7.6818624429376721</v>
      </c>
      <c r="G32" s="144">
        <f t="shared" si="6"/>
        <v>74.617432813269588</v>
      </c>
    </row>
    <row r="33" spans="2:8" ht="24.95" customHeight="1" x14ac:dyDescent="0.25">
      <c r="B33" s="149" t="s">
        <v>40</v>
      </c>
      <c r="C33" s="150">
        <f>'Quadro Geral'!I20</f>
        <v>35884</v>
      </c>
      <c r="D33" s="150">
        <f>'Quadro Geral'!J20</f>
        <v>34464</v>
      </c>
      <c r="E33" s="143">
        <f t="shared" si="4"/>
        <v>-1420</v>
      </c>
      <c r="F33" s="144">
        <f t="shared" si="5"/>
        <v>-4.1202414113277621</v>
      </c>
      <c r="G33" s="144">
        <f t="shared" si="6"/>
        <v>2.5525958130733137</v>
      </c>
    </row>
    <row r="34" spans="2:8" ht="24.95" customHeight="1" x14ac:dyDescent="0.25">
      <c r="B34" s="149" t="s">
        <v>192</v>
      </c>
      <c r="C34" s="150">
        <f>'Quadro Geral'!I19</f>
        <v>85725</v>
      </c>
      <c r="D34" s="150">
        <f>'Quadro Geral'!J19</f>
        <v>82204</v>
      </c>
      <c r="E34" s="143">
        <f t="shared" si="4"/>
        <v>-3521</v>
      </c>
      <c r="F34" s="144">
        <f t="shared" si="5"/>
        <v>-4.2832465573451408</v>
      </c>
      <c r="G34" s="144">
        <f t="shared" si="6"/>
        <v>6.0884861367768881</v>
      </c>
    </row>
    <row r="35" spans="2:8" ht="24.95" customHeight="1" x14ac:dyDescent="0.25">
      <c r="B35" s="149" t="s">
        <v>52</v>
      </c>
      <c r="C35" s="150">
        <f>'Quadro Geral'!I21</f>
        <v>10650</v>
      </c>
      <c r="D35" s="150">
        <f>'Quadro Geral'!J21</f>
        <v>11000</v>
      </c>
      <c r="E35" s="143">
        <f t="shared" si="4"/>
        <v>350</v>
      </c>
      <c r="F35" s="144">
        <f t="shared" si="5"/>
        <v>3.1818181818181817</v>
      </c>
      <c r="G35" s="144">
        <f t="shared" si="6"/>
        <v>0.81472127274275907</v>
      </c>
    </row>
    <row r="36" spans="2:8" ht="24.95" customHeight="1" x14ac:dyDescent="0.25">
      <c r="B36" s="142" t="s">
        <v>41</v>
      </c>
      <c r="C36" s="143">
        <f>SUM(C30,C33:C35)</f>
        <v>1259146.29</v>
      </c>
      <c r="D36" s="143">
        <f t="shared" ref="D36" si="7">SUM(D30,D33:D35)</f>
        <v>1350155</v>
      </c>
      <c r="E36" s="143">
        <f t="shared" ref="E36" si="8">D36-C36</f>
        <v>91008.709999999963</v>
      </c>
      <c r="F36" s="144">
        <f t="shared" ref="F36" si="9">IFERROR(E36/D36*100,)</f>
        <v>6.7406120038069677</v>
      </c>
      <c r="G36" s="144">
        <f t="shared" ref="G36" si="10">IFERROR(D36/$D$36*100,0)</f>
        <v>100</v>
      </c>
    </row>
    <row r="37" spans="2:8" ht="24.95" customHeight="1" x14ac:dyDescent="0.25">
      <c r="B37" s="149" t="s">
        <v>42</v>
      </c>
      <c r="C37" s="154">
        <f>C28-C36</f>
        <v>0.7099999999627471</v>
      </c>
      <c r="D37" s="154">
        <f>D28-D36</f>
        <v>1</v>
      </c>
      <c r="E37" s="154">
        <f t="shared" ref="E37" si="11">E28-E36</f>
        <v>0.2900000000372529</v>
      </c>
      <c r="F37" s="155"/>
      <c r="G37" s="155"/>
    </row>
    <row r="38" spans="2:8" ht="31.5" customHeight="1" x14ac:dyDescent="0.25">
      <c r="B38" s="327"/>
      <c r="C38" s="327"/>
      <c r="D38" s="327"/>
      <c r="E38" s="327"/>
      <c r="F38" s="327"/>
      <c r="G38" s="327"/>
    </row>
    <row r="39" spans="2:8" ht="31.5" customHeight="1" x14ac:dyDescent="0.25">
      <c r="B39" s="324" t="s">
        <v>276</v>
      </c>
      <c r="C39" s="325"/>
      <c r="D39" s="325"/>
      <c r="E39" s="325"/>
      <c r="F39" s="325"/>
      <c r="G39" s="325"/>
      <c r="H39" s="325"/>
    </row>
    <row r="40" spans="2:8" ht="24.75" customHeight="1" x14ac:dyDescent="0.25">
      <c r="B40" s="204" t="s">
        <v>272</v>
      </c>
      <c r="C40" s="318" t="s">
        <v>280</v>
      </c>
      <c r="D40" s="318"/>
      <c r="E40" s="318"/>
      <c r="F40" s="319" t="s">
        <v>281</v>
      </c>
      <c r="G40" s="320"/>
      <c r="H40" s="321"/>
    </row>
    <row r="41" spans="2:8" ht="47.25" x14ac:dyDescent="0.25">
      <c r="B41" s="205"/>
      <c r="C41" s="206" t="s">
        <v>277</v>
      </c>
      <c r="D41" s="206" t="s">
        <v>283</v>
      </c>
      <c r="E41" s="199" t="s">
        <v>282</v>
      </c>
      <c r="F41" s="199" t="s">
        <v>278</v>
      </c>
      <c r="G41" s="199" t="s">
        <v>279</v>
      </c>
      <c r="H41" s="199" t="s">
        <v>273</v>
      </c>
    </row>
    <row r="42" spans="2:8" ht="33.75" customHeight="1" x14ac:dyDescent="0.25">
      <c r="B42" s="149" t="s">
        <v>274</v>
      </c>
      <c r="C42" s="154">
        <f>C11</f>
        <v>1140356</v>
      </c>
      <c r="D42" s="154">
        <f>D11</f>
        <v>1200156</v>
      </c>
      <c r="E42" s="201">
        <f>(IFERROR(D42/C42*100-100,0))</f>
        <v>5.2439764424442927</v>
      </c>
      <c r="G42" s="200">
        <f>'Anexo_1.3_ Elemento de Despesas'!P25</f>
        <v>0</v>
      </c>
      <c r="H42" s="200">
        <f>(IFERROR(G42/F42*100-100,0))</f>
        <v>0</v>
      </c>
    </row>
    <row r="43" spans="2:8" ht="33.75" customHeight="1" x14ac:dyDescent="0.25">
      <c r="B43" s="149" t="s">
        <v>275</v>
      </c>
      <c r="C43" s="154">
        <f>C25</f>
        <v>118791</v>
      </c>
      <c r="D43" s="154">
        <f>D25</f>
        <v>150000</v>
      </c>
      <c r="E43" s="201">
        <f>(IFERROR(D43/C43*100-100,0))</f>
        <v>26.272192337803375</v>
      </c>
      <c r="F43" s="210"/>
      <c r="G43" s="200">
        <f>'Anexo_1.3_ Elemento de Despesas'!Q25</f>
        <v>0</v>
      </c>
      <c r="H43" s="200">
        <f>(IFERROR(G43/F43*100-100,0))</f>
        <v>0</v>
      </c>
    </row>
    <row r="44" spans="2:8" ht="27.75" customHeight="1" x14ac:dyDescent="0.25">
      <c r="B44" s="207" t="s">
        <v>3</v>
      </c>
      <c r="C44" s="208">
        <f>SUM(C42:C43)</f>
        <v>1259147</v>
      </c>
      <c r="D44" s="208">
        <f>SUM(D42:D43)</f>
        <v>1350156</v>
      </c>
      <c r="E44" s="209">
        <f>(IFERROR(D44/C44*100-100,0))</f>
        <v>7.2278296338711812</v>
      </c>
      <c r="F44" s="203"/>
      <c r="G44" s="202">
        <f t="shared" ref="G44" si="12">SUM(G42:G43)</f>
        <v>0</v>
      </c>
      <c r="H44" s="202">
        <f>(IFERROR(G44/F44*100-100,0))</f>
        <v>0</v>
      </c>
    </row>
    <row r="45" spans="2:8" x14ac:dyDescent="0.25">
      <c r="B45" s="316" t="s">
        <v>323</v>
      </c>
      <c r="C45" s="317"/>
      <c r="D45" s="317"/>
      <c r="E45" s="317"/>
      <c r="F45" s="317"/>
      <c r="G45" s="317"/>
      <c r="H45" s="317"/>
    </row>
  </sheetData>
  <mergeCells count="21">
    <mergeCell ref="B4:G4"/>
    <mergeCell ref="B38:G38"/>
    <mergeCell ref="G8:G9"/>
    <mergeCell ref="B8:B9"/>
    <mergeCell ref="C8:C9"/>
    <mergeCell ref="E8:F8"/>
    <mergeCell ref="D8:D9"/>
    <mergeCell ref="R13:R14"/>
    <mergeCell ref="K13:K14"/>
    <mergeCell ref="L13:L14"/>
    <mergeCell ref="M13:M14"/>
    <mergeCell ref="N13:N14"/>
    <mergeCell ref="O13:O14"/>
    <mergeCell ref="B45:H45"/>
    <mergeCell ref="C40:E40"/>
    <mergeCell ref="F40:H40"/>
    <mergeCell ref="P13:P14"/>
    <mergeCell ref="Q13:Q14"/>
    <mergeCell ref="I14:J14"/>
    <mergeCell ref="I17:J17"/>
    <mergeCell ref="B39:H39"/>
  </mergeCells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5:AC38"/>
  <sheetViews>
    <sheetView showGridLines="0" topLeftCell="D1" zoomScale="85" zoomScaleNormal="85" workbookViewId="0">
      <selection activeCell="D11" sqref="D11:D24"/>
    </sheetView>
  </sheetViews>
  <sheetFormatPr defaultColWidth="8.85546875" defaultRowHeight="15" x14ac:dyDescent="0.25"/>
  <cols>
    <col min="1" max="1" width="51.42578125" customWidth="1"/>
    <col min="2" max="3" width="8.7109375" style="28" customWidth="1"/>
    <col min="4" max="4" width="58.5703125" customWidth="1"/>
    <col min="5" max="5" width="19.85546875" customWidth="1"/>
    <col min="6" max="6" width="1.85546875" customWidth="1"/>
    <col min="7" max="7" width="15.7109375" customWidth="1"/>
    <col min="8" max="8" width="12.85546875" bestFit="1" customWidth="1"/>
    <col min="9" max="9" width="12.85546875" customWidth="1"/>
    <col min="10" max="10" width="13.42578125" customWidth="1"/>
    <col min="11" max="11" width="13.140625" customWidth="1"/>
    <col min="12" max="12" width="15.42578125" customWidth="1"/>
    <col min="13" max="13" width="14.140625" customWidth="1"/>
    <col min="14" max="14" width="12.28515625" customWidth="1"/>
    <col min="15" max="16" width="13" customWidth="1"/>
    <col min="17" max="17" width="15.42578125" customWidth="1"/>
    <col min="18" max="18" width="15.85546875" customWidth="1"/>
    <col min="19" max="19" width="9.42578125" customWidth="1"/>
    <col min="21" max="21" width="11.42578125" bestFit="1" customWidth="1"/>
  </cols>
  <sheetData>
    <row r="5" spans="1:29" s="177" customFormat="1" ht="18.75" x14ac:dyDescent="0.3">
      <c r="A5" s="74" t="s">
        <v>153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V5" s="178"/>
      <c r="W5" s="179"/>
    </row>
    <row r="6" spans="1:29" ht="15.75" x14ac:dyDescent="0.25">
      <c r="A6" s="334" t="s">
        <v>152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V6" s="29"/>
      <c r="W6" s="30"/>
    </row>
    <row r="7" spans="1:29" s="31" customFormat="1" ht="18.75" x14ac:dyDescent="0.25">
      <c r="A7" s="339" t="s">
        <v>250</v>
      </c>
      <c r="B7" s="340"/>
      <c r="C7" s="340"/>
      <c r="D7" s="340"/>
      <c r="E7" s="340"/>
      <c r="F7" s="340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2"/>
      <c r="V7" s="32"/>
      <c r="W7" s="33"/>
    </row>
    <row r="8" spans="1:29" x14ac:dyDescent="0.25">
      <c r="A8" s="6"/>
      <c r="B8" s="162"/>
      <c r="C8" s="162"/>
      <c r="D8" s="6"/>
      <c r="E8" s="6"/>
      <c r="F8" s="6"/>
    </row>
    <row r="9" spans="1:29" s="37" customFormat="1" ht="18" x14ac:dyDescent="0.3">
      <c r="A9" s="338" t="s">
        <v>21</v>
      </c>
      <c r="B9" s="336" t="s">
        <v>123</v>
      </c>
      <c r="C9" s="336" t="s">
        <v>120</v>
      </c>
      <c r="D9" s="336" t="s">
        <v>129</v>
      </c>
      <c r="E9" s="336" t="s">
        <v>251</v>
      </c>
      <c r="F9" s="157"/>
      <c r="G9" s="330" t="s">
        <v>9</v>
      </c>
      <c r="H9" s="330"/>
      <c r="I9" s="336" t="s">
        <v>130</v>
      </c>
      <c r="J9" s="330" t="s">
        <v>131</v>
      </c>
      <c r="K9" s="330"/>
      <c r="L9" s="330"/>
      <c r="M9" s="330"/>
      <c r="N9" s="330"/>
      <c r="O9" s="337" t="s">
        <v>132</v>
      </c>
      <c r="P9" s="337" t="s">
        <v>133</v>
      </c>
      <c r="Q9" s="336" t="s">
        <v>10</v>
      </c>
      <c r="R9" s="330" t="s">
        <v>3</v>
      </c>
      <c r="S9" s="330" t="s">
        <v>134</v>
      </c>
      <c r="V9" s="36"/>
      <c r="W9" s="38"/>
    </row>
    <row r="10" spans="1:29" s="37" customFormat="1" ht="36" x14ac:dyDescent="0.25">
      <c r="A10" s="338"/>
      <c r="B10" s="336"/>
      <c r="C10" s="336"/>
      <c r="D10" s="336"/>
      <c r="E10" s="336"/>
      <c r="F10" s="158"/>
      <c r="G10" s="75" t="s">
        <v>211</v>
      </c>
      <c r="H10" s="75" t="s">
        <v>135</v>
      </c>
      <c r="I10" s="336"/>
      <c r="J10" s="75" t="s">
        <v>135</v>
      </c>
      <c r="K10" s="75" t="s">
        <v>136</v>
      </c>
      <c r="L10" s="75" t="s">
        <v>137</v>
      </c>
      <c r="M10" s="75" t="s">
        <v>138</v>
      </c>
      <c r="N10" s="75" t="s">
        <v>139</v>
      </c>
      <c r="O10" s="337"/>
      <c r="P10" s="337"/>
      <c r="Q10" s="336"/>
      <c r="R10" s="330"/>
      <c r="S10" s="330"/>
      <c r="U10" s="333"/>
      <c r="V10" s="333"/>
      <c r="W10" s="333"/>
      <c r="X10" s="333"/>
      <c r="Y10" s="333"/>
      <c r="Z10" s="333"/>
      <c r="AA10" s="333"/>
      <c r="AB10" s="333"/>
      <c r="AC10" s="333"/>
    </row>
    <row r="11" spans="1:29" s="34" customFormat="1" ht="18.75" x14ac:dyDescent="0.3">
      <c r="A11" s="52" t="str">
        <f>'Quadro Geral'!A10</f>
        <v xml:space="preserve">Comissão Exercício Profissional - CEP </v>
      </c>
      <c r="B11" s="53" t="str">
        <f>'Quadro Geral'!B10</f>
        <v>P</v>
      </c>
      <c r="C11" s="54">
        <f>'Quadro Geral'!C10</f>
        <v>0</v>
      </c>
      <c r="D11" s="55" t="str">
        <f>'Quadro Geral'!D10</f>
        <v>Cauniversitário</v>
      </c>
      <c r="E11" s="39">
        <f>'Quadro Geral'!J10</f>
        <v>1000</v>
      </c>
      <c r="F11" s="159"/>
      <c r="G11" s="49"/>
      <c r="H11" s="49"/>
      <c r="I11" s="49"/>
      <c r="J11" s="49"/>
      <c r="K11" s="49"/>
      <c r="L11" s="49"/>
      <c r="M11" s="49"/>
      <c r="N11" s="49"/>
      <c r="O11" s="49"/>
      <c r="P11" s="50">
        <f>SUM(G11:O11)</f>
        <v>0</v>
      </c>
      <c r="Q11" s="49"/>
      <c r="R11" s="50">
        <f>P11+Q11</f>
        <v>0</v>
      </c>
      <c r="S11" s="51">
        <f t="shared" ref="S11:S24" si="0">IFERROR(R11/$R$25*100,0)</f>
        <v>0</v>
      </c>
      <c r="U11" s="40"/>
    </row>
    <row r="12" spans="1:29" s="34" customFormat="1" ht="18.75" x14ac:dyDescent="0.3">
      <c r="A12" s="52" t="str">
        <f>'Quadro Geral'!A11</f>
        <v xml:space="preserve">Comissão Exercício Profissional - CEP </v>
      </c>
      <c r="B12" s="53" t="str">
        <f>'Quadro Geral'!B11</f>
        <v>P</v>
      </c>
      <c r="C12" s="54">
        <f>'Quadro Geral'!C11</f>
        <v>0</v>
      </c>
      <c r="D12" s="55" t="str">
        <f>'Quadro Geral'!D11</f>
        <v>sou arquiteto, e agora?</v>
      </c>
      <c r="E12" s="39">
        <f>'Quadro Geral'!J11</f>
        <v>10000</v>
      </c>
      <c r="F12" s="159"/>
      <c r="G12" s="49"/>
      <c r="H12" s="49"/>
      <c r="I12" s="49"/>
      <c r="J12" s="49"/>
      <c r="K12" s="49"/>
      <c r="L12" s="49"/>
      <c r="M12" s="49"/>
      <c r="N12" s="49"/>
      <c r="O12" s="49"/>
      <c r="P12" s="50">
        <f t="shared" ref="P12:P24" si="1">SUM(G12:O12)</f>
        <v>0</v>
      </c>
      <c r="Q12" s="49"/>
      <c r="R12" s="50">
        <f t="shared" ref="R12:R24" si="2">P12+Q12</f>
        <v>0</v>
      </c>
      <c r="S12" s="51">
        <f t="shared" si="0"/>
        <v>0</v>
      </c>
      <c r="T12" s="41"/>
      <c r="U12" s="40"/>
    </row>
    <row r="13" spans="1:29" s="34" customFormat="1" ht="37.5" x14ac:dyDescent="0.3">
      <c r="A13" s="52" t="str">
        <f>'Quadro Geral'!A12</f>
        <v>Comissão de Ensino e Formação - CEF</v>
      </c>
      <c r="B13" s="53" t="str">
        <f>'Quadro Geral'!B12</f>
        <v>P</v>
      </c>
      <c r="C13" s="54">
        <f>'Quadro Geral'!C12</f>
        <v>0</v>
      </c>
      <c r="D13" s="55" t="str">
        <f>'Quadro Geral'!D12</f>
        <v>Dia do Arquiteto
(Prêmio TFG)</v>
      </c>
      <c r="E13" s="39">
        <f>'Quadro Geral'!J12</f>
        <v>22000</v>
      </c>
      <c r="F13" s="159"/>
      <c r="G13" s="49"/>
      <c r="H13" s="49"/>
      <c r="I13" s="49"/>
      <c r="J13" s="49"/>
      <c r="K13" s="49"/>
      <c r="L13" s="49"/>
      <c r="M13" s="49"/>
      <c r="N13" s="49"/>
      <c r="O13" s="49"/>
      <c r="P13" s="50">
        <f t="shared" si="1"/>
        <v>0</v>
      </c>
      <c r="Q13" s="49"/>
      <c r="R13" s="50">
        <f t="shared" si="2"/>
        <v>0</v>
      </c>
      <c r="S13" s="51">
        <f t="shared" si="0"/>
        <v>0</v>
      </c>
      <c r="T13" s="41"/>
      <c r="U13" s="40"/>
    </row>
    <row r="14" spans="1:29" s="34" customFormat="1" ht="18.75" x14ac:dyDescent="0.3">
      <c r="A14" s="52" t="str">
        <f>'Quadro Geral'!A13</f>
        <v>Presidência</v>
      </c>
      <c r="B14" s="53" t="str">
        <f>'Quadro Geral'!B13</f>
        <v>A</v>
      </c>
      <c r="C14" s="54">
        <f>'Quadro Geral'!C13</f>
        <v>0</v>
      </c>
      <c r="D14" s="55" t="str">
        <f>'Quadro Geral'!D13</f>
        <v>Capacitação</v>
      </c>
      <c r="E14" s="39">
        <f>'Quadro Geral'!J13</f>
        <v>11000</v>
      </c>
      <c r="F14" s="159"/>
      <c r="G14" s="49"/>
      <c r="H14" s="49"/>
      <c r="I14" s="49"/>
      <c r="J14" s="49"/>
      <c r="K14" s="49"/>
      <c r="L14" s="49"/>
      <c r="M14" s="49"/>
      <c r="N14" s="49"/>
      <c r="O14" s="49"/>
      <c r="P14" s="50">
        <f t="shared" si="1"/>
        <v>0</v>
      </c>
      <c r="Q14" s="49"/>
      <c r="R14" s="50">
        <f t="shared" si="2"/>
        <v>0</v>
      </c>
      <c r="S14" s="51">
        <f t="shared" si="0"/>
        <v>0</v>
      </c>
      <c r="T14" s="41"/>
      <c r="U14" s="40"/>
    </row>
    <row r="15" spans="1:29" s="34" customFormat="1" ht="18.75" x14ac:dyDescent="0.3">
      <c r="A15" s="52" t="str">
        <f>'Quadro Geral'!A14</f>
        <v>Presidência</v>
      </c>
      <c r="B15" s="53" t="str">
        <f>'Quadro Geral'!B14</f>
        <v>A</v>
      </c>
      <c r="C15" s="54">
        <f>'Quadro Geral'!C14</f>
        <v>0</v>
      </c>
      <c r="D15" s="55" t="str">
        <f>'Quadro Geral'!D14</f>
        <v>Comunicação - plano de mídia</v>
      </c>
      <c r="E15" s="39">
        <f>'Quadro Geral'!J14</f>
        <v>31000</v>
      </c>
      <c r="F15" s="159"/>
      <c r="G15" s="49"/>
      <c r="H15" s="49"/>
      <c r="I15" s="49"/>
      <c r="J15" s="49"/>
      <c r="K15" s="49"/>
      <c r="L15" s="49"/>
      <c r="M15" s="49"/>
      <c r="N15" s="49"/>
      <c r="O15" s="49"/>
      <c r="P15" s="50">
        <f t="shared" si="1"/>
        <v>0</v>
      </c>
      <c r="Q15" s="49"/>
      <c r="R15" s="50">
        <f t="shared" si="2"/>
        <v>0</v>
      </c>
      <c r="S15" s="51">
        <f t="shared" si="0"/>
        <v>0</v>
      </c>
      <c r="T15" s="41"/>
      <c r="U15" s="40"/>
    </row>
    <row r="16" spans="1:29" s="34" customFormat="1" ht="18.75" x14ac:dyDescent="0.3">
      <c r="A16" s="52" t="str">
        <f>'Quadro Geral'!A15</f>
        <v>Presidência</v>
      </c>
      <c r="B16" s="53" t="str">
        <f>'Quadro Geral'!B15</f>
        <v>A</v>
      </c>
      <c r="C16" s="54">
        <f>'Quadro Geral'!C15</f>
        <v>0</v>
      </c>
      <c r="D16" s="55" t="str">
        <f>'Quadro Geral'!D15</f>
        <v>Atendimento</v>
      </c>
      <c r="E16" s="39">
        <f>'Quadro Geral'!J15</f>
        <v>151001</v>
      </c>
      <c r="F16" s="159"/>
      <c r="G16" s="49"/>
      <c r="H16" s="49"/>
      <c r="I16" s="49"/>
      <c r="J16" s="49"/>
      <c r="K16" s="49"/>
      <c r="L16" s="49"/>
      <c r="M16" s="49"/>
      <c r="N16" s="49"/>
      <c r="O16" s="49"/>
      <c r="P16" s="50">
        <f t="shared" si="1"/>
        <v>0</v>
      </c>
      <c r="Q16" s="49"/>
      <c r="R16" s="50">
        <f t="shared" si="2"/>
        <v>0</v>
      </c>
      <c r="S16" s="51">
        <f t="shared" si="0"/>
        <v>0</v>
      </c>
      <c r="T16" s="41"/>
      <c r="U16" s="40"/>
    </row>
    <row r="17" spans="1:21" s="34" customFormat="1" ht="37.5" x14ac:dyDescent="0.3">
      <c r="A17" s="52" t="str">
        <f>'Quadro Geral'!A16</f>
        <v>Presidência</v>
      </c>
      <c r="B17" s="53" t="str">
        <f>'Quadro Geral'!B16</f>
        <v>A</v>
      </c>
      <c r="C17" s="54">
        <f>'Quadro Geral'!C16</f>
        <v>0</v>
      </c>
      <c r="D17" s="55" t="str">
        <f>'Quadro Geral'!D16</f>
        <v>Manutenção das rotinas administrativas do CAU/AL</v>
      </c>
      <c r="E17" s="39">
        <f>'Quadro Geral'!J16</f>
        <v>451448</v>
      </c>
      <c r="F17" s="159"/>
      <c r="G17" s="49"/>
      <c r="H17" s="49"/>
      <c r="I17" s="49"/>
      <c r="J17" s="49"/>
      <c r="K17" s="49"/>
      <c r="L17" s="49"/>
      <c r="M17" s="49"/>
      <c r="N17" s="49"/>
      <c r="O17" s="49"/>
      <c r="P17" s="50">
        <f t="shared" si="1"/>
        <v>0</v>
      </c>
      <c r="Q17" s="49"/>
      <c r="R17" s="50">
        <f t="shared" si="2"/>
        <v>0</v>
      </c>
      <c r="S17" s="51">
        <f t="shared" si="0"/>
        <v>0</v>
      </c>
      <c r="T17" s="41"/>
      <c r="U17" s="40"/>
    </row>
    <row r="18" spans="1:21" s="34" customFormat="1" ht="18.75" x14ac:dyDescent="0.3">
      <c r="A18" s="52" t="str">
        <f>'Quadro Geral'!A17</f>
        <v>Presidência</v>
      </c>
      <c r="B18" s="53" t="str">
        <f>'Quadro Geral'!B17</f>
        <v>A</v>
      </c>
      <c r="C18" s="54">
        <f>'Quadro Geral'!C17</f>
        <v>0</v>
      </c>
      <c r="D18" s="55" t="str">
        <f>'Quadro Geral'!D17</f>
        <v>Fiscalização sistemática</v>
      </c>
      <c r="E18" s="39">
        <f>'Quadro Geral'!J17</f>
        <v>301176</v>
      </c>
      <c r="F18" s="159"/>
      <c r="G18" s="49"/>
      <c r="H18" s="49"/>
      <c r="I18" s="49"/>
      <c r="J18" s="49"/>
      <c r="K18" s="49"/>
      <c r="L18" s="49"/>
      <c r="M18" s="49"/>
      <c r="N18" s="49"/>
      <c r="O18" s="49"/>
      <c r="P18" s="50">
        <f t="shared" si="1"/>
        <v>0</v>
      </c>
      <c r="Q18" s="49"/>
      <c r="R18" s="50">
        <f t="shared" si="2"/>
        <v>0</v>
      </c>
      <c r="S18" s="51">
        <f t="shared" si="0"/>
        <v>0</v>
      </c>
      <c r="T18" s="41"/>
      <c r="U18" s="40"/>
    </row>
    <row r="19" spans="1:21" s="34" customFormat="1" ht="37.5" x14ac:dyDescent="0.3">
      <c r="A19" s="52" t="str">
        <f>'Quadro Geral'!A18</f>
        <v>Presidência</v>
      </c>
      <c r="B19" s="53" t="str">
        <f>'Quadro Geral'!B18</f>
        <v>A</v>
      </c>
      <c r="C19" s="54">
        <f>'Quadro Geral'!C18</f>
        <v>0</v>
      </c>
      <c r="D19" s="55" t="str">
        <f>'Quadro Geral'!D18</f>
        <v>Ações de suprimento a demanda de deslocamento de pessoal</v>
      </c>
      <c r="E19" s="39">
        <f>'Quadro Geral'!J18</f>
        <v>61826</v>
      </c>
      <c r="F19" s="159"/>
      <c r="G19" s="49"/>
      <c r="H19" s="49"/>
      <c r="I19" s="49"/>
      <c r="J19" s="49"/>
      <c r="K19" s="49"/>
      <c r="L19" s="49"/>
      <c r="M19" s="49"/>
      <c r="N19" s="49"/>
      <c r="O19" s="49"/>
      <c r="P19" s="50">
        <f t="shared" si="1"/>
        <v>0</v>
      </c>
      <c r="Q19" s="49"/>
      <c r="R19" s="50">
        <f t="shared" si="2"/>
        <v>0</v>
      </c>
      <c r="S19" s="51">
        <f t="shared" si="0"/>
        <v>0</v>
      </c>
      <c r="T19" s="41"/>
      <c r="U19" s="40"/>
    </row>
    <row r="20" spans="1:21" s="34" customFormat="1" ht="18.75" x14ac:dyDescent="0.3">
      <c r="A20" s="52" t="str">
        <f>'Quadro Geral'!A19</f>
        <v>Presidência</v>
      </c>
      <c r="B20" s="53" t="str">
        <f>'Quadro Geral'!B19</f>
        <v>A</v>
      </c>
      <c r="C20" s="54">
        <f>'Quadro Geral'!C19</f>
        <v>0</v>
      </c>
      <c r="D20" s="55" t="str">
        <f>'Quadro Geral'!D19</f>
        <v>Aporte ao centro de serviços compartilhados - CSC</v>
      </c>
      <c r="E20" s="39">
        <f>'Quadro Geral'!J19</f>
        <v>82204</v>
      </c>
      <c r="F20" s="159"/>
      <c r="G20" s="49"/>
      <c r="H20" s="49"/>
      <c r="I20" s="49"/>
      <c r="J20" s="49"/>
      <c r="K20" s="49"/>
      <c r="L20" s="49"/>
      <c r="M20" s="49"/>
      <c r="N20" s="49"/>
      <c r="O20" s="49"/>
      <c r="P20" s="50">
        <f t="shared" si="1"/>
        <v>0</v>
      </c>
      <c r="Q20" s="49"/>
      <c r="R20" s="50">
        <f t="shared" si="2"/>
        <v>0</v>
      </c>
      <c r="S20" s="51">
        <f t="shared" si="0"/>
        <v>0</v>
      </c>
      <c r="T20" s="41"/>
      <c r="U20" s="40"/>
    </row>
    <row r="21" spans="1:21" s="34" customFormat="1" ht="37.5" x14ac:dyDescent="0.3">
      <c r="A21" s="52" t="str">
        <f>'Quadro Geral'!A20</f>
        <v>Presidência</v>
      </c>
      <c r="B21" s="53" t="str">
        <f>'Quadro Geral'!B20</f>
        <v>A</v>
      </c>
      <c r="C21" s="54">
        <f>'Quadro Geral'!C20</f>
        <v>0</v>
      </c>
      <c r="D21" s="55" t="str">
        <f>'Quadro Geral'!D20</f>
        <v>Contribuição ao fundo nacional de apoio aos CAU/CAUFS</v>
      </c>
      <c r="E21" s="39">
        <f>'Quadro Geral'!J20</f>
        <v>34464</v>
      </c>
      <c r="F21" s="159"/>
      <c r="G21" s="49"/>
      <c r="H21" s="49"/>
      <c r="I21" s="49"/>
      <c r="J21" s="49"/>
      <c r="K21" s="49"/>
      <c r="L21" s="49"/>
      <c r="M21" s="49"/>
      <c r="N21" s="49"/>
      <c r="O21" s="49"/>
      <c r="P21" s="50">
        <f t="shared" si="1"/>
        <v>0</v>
      </c>
      <c r="Q21" s="49"/>
      <c r="R21" s="50">
        <f t="shared" si="2"/>
        <v>0</v>
      </c>
      <c r="S21" s="51">
        <f t="shared" si="0"/>
        <v>0</v>
      </c>
      <c r="T21" s="41"/>
      <c r="U21" s="40"/>
    </row>
    <row r="22" spans="1:21" s="34" customFormat="1" ht="18.75" x14ac:dyDescent="0.3">
      <c r="A22" s="52" t="str">
        <f>'Quadro Geral'!A21</f>
        <v>Presidência</v>
      </c>
      <c r="B22" s="53" t="str">
        <f>'Quadro Geral'!B21</f>
        <v>A</v>
      </c>
      <c r="C22" s="54">
        <f>'Quadro Geral'!C21</f>
        <v>0</v>
      </c>
      <c r="D22" s="55" t="str">
        <f>'Quadro Geral'!D21</f>
        <v>Reserva de contingência</v>
      </c>
      <c r="E22" s="39">
        <f>'Quadro Geral'!J21</f>
        <v>11000</v>
      </c>
      <c r="F22" s="159"/>
      <c r="G22" s="49"/>
      <c r="H22" s="49"/>
      <c r="I22" s="49"/>
      <c r="J22" s="49"/>
      <c r="K22" s="49"/>
      <c r="L22" s="49"/>
      <c r="M22" s="49"/>
      <c r="N22" s="49"/>
      <c r="O22" s="49"/>
      <c r="P22" s="50">
        <f t="shared" si="1"/>
        <v>0</v>
      </c>
      <c r="Q22" s="49"/>
      <c r="R22" s="50">
        <f t="shared" si="2"/>
        <v>0</v>
      </c>
      <c r="S22" s="51">
        <f t="shared" si="0"/>
        <v>0</v>
      </c>
      <c r="T22" s="41"/>
      <c r="U22" s="40"/>
    </row>
    <row r="23" spans="1:21" s="34" customFormat="1" ht="37.5" x14ac:dyDescent="0.3">
      <c r="A23" s="52" t="str">
        <f>'Quadro Geral'!A22</f>
        <v>Presidência</v>
      </c>
      <c r="B23" s="53" t="str">
        <f>'Quadro Geral'!B22</f>
        <v>P</v>
      </c>
      <c r="C23" s="54">
        <f>'Quadro Geral'!C22</f>
        <v>0</v>
      </c>
      <c r="D23" s="55" t="str">
        <f>'Quadro Geral'!D22</f>
        <v>Assistência Técnica em Habitação de Interesse Social - ATHIS</v>
      </c>
      <c r="E23" s="39">
        <f>'Quadro Geral'!J22</f>
        <v>32036</v>
      </c>
      <c r="F23" s="159"/>
      <c r="G23" s="49"/>
      <c r="H23" s="49"/>
      <c r="I23" s="49"/>
      <c r="J23" s="49"/>
      <c r="K23" s="49"/>
      <c r="L23" s="49"/>
      <c r="M23" s="49"/>
      <c r="N23" s="49"/>
      <c r="O23" s="49"/>
      <c r="P23" s="50">
        <f t="shared" si="1"/>
        <v>0</v>
      </c>
      <c r="Q23" s="49"/>
      <c r="R23" s="50">
        <f t="shared" si="2"/>
        <v>0</v>
      </c>
      <c r="S23" s="51">
        <f t="shared" si="0"/>
        <v>0</v>
      </c>
      <c r="T23" s="41"/>
      <c r="U23" s="40"/>
    </row>
    <row r="24" spans="1:21" s="34" customFormat="1" ht="18.75" x14ac:dyDescent="0.3">
      <c r="A24" s="52" t="str">
        <f>'Quadro Geral'!A23</f>
        <v>Presidência</v>
      </c>
      <c r="B24" s="53" t="str">
        <f>'Quadro Geral'!B23</f>
        <v>P</v>
      </c>
      <c r="C24" s="54">
        <f>'Quadro Geral'!C23</f>
        <v>0</v>
      </c>
      <c r="D24" s="55" t="str">
        <f>'Quadro Geral'!D23</f>
        <v xml:space="preserve">Ampliação das instalações da sede </v>
      </c>
      <c r="E24" s="39">
        <f>'Quadro Geral'!J23</f>
        <v>150000</v>
      </c>
      <c r="F24" s="159"/>
      <c r="G24" s="49"/>
      <c r="H24" s="49"/>
      <c r="I24" s="49"/>
      <c r="J24" s="49"/>
      <c r="K24" s="49"/>
      <c r="L24" s="49"/>
      <c r="M24" s="49"/>
      <c r="N24" s="49"/>
      <c r="O24" s="49"/>
      <c r="P24" s="50">
        <f t="shared" si="1"/>
        <v>0</v>
      </c>
      <c r="Q24" s="49"/>
      <c r="R24" s="50">
        <f t="shared" si="2"/>
        <v>0</v>
      </c>
      <c r="S24" s="51">
        <f t="shared" si="0"/>
        <v>0</v>
      </c>
      <c r="T24" s="41"/>
      <c r="U24" s="40"/>
    </row>
    <row r="25" spans="1:21" s="45" customFormat="1" ht="18.75" x14ac:dyDescent="0.3">
      <c r="A25" s="331" t="s">
        <v>140</v>
      </c>
      <c r="B25" s="331"/>
      <c r="C25" s="331"/>
      <c r="D25" s="331"/>
      <c r="E25" s="42">
        <f>SUM(E11:E24)</f>
        <v>1350155</v>
      </c>
      <c r="F25" s="160"/>
      <c r="G25" s="43">
        <f t="shared" ref="G25:S25" si="3">SUM(G11:G24)</f>
        <v>0</v>
      </c>
      <c r="H25" s="43">
        <f t="shared" si="3"/>
        <v>0</v>
      </c>
      <c r="I25" s="43">
        <f t="shared" si="3"/>
        <v>0</v>
      </c>
      <c r="J25" s="43">
        <f t="shared" si="3"/>
        <v>0</v>
      </c>
      <c r="K25" s="43">
        <f t="shared" si="3"/>
        <v>0</v>
      </c>
      <c r="L25" s="43">
        <f t="shared" si="3"/>
        <v>0</v>
      </c>
      <c r="M25" s="43">
        <f t="shared" si="3"/>
        <v>0</v>
      </c>
      <c r="N25" s="43">
        <f t="shared" si="3"/>
        <v>0</v>
      </c>
      <c r="O25" s="43">
        <f t="shared" si="3"/>
        <v>0</v>
      </c>
      <c r="P25" s="43">
        <f t="shared" si="3"/>
        <v>0</v>
      </c>
      <c r="Q25" s="43">
        <f t="shared" si="3"/>
        <v>0</v>
      </c>
      <c r="R25" s="43">
        <f t="shared" si="3"/>
        <v>0</v>
      </c>
      <c r="S25" s="332">
        <f t="shared" si="3"/>
        <v>0</v>
      </c>
      <c r="T25" s="44"/>
      <c r="U25" s="40"/>
    </row>
    <row r="26" spans="1:21" s="45" customFormat="1" ht="18.75" x14ac:dyDescent="0.3">
      <c r="A26" s="331" t="s">
        <v>134</v>
      </c>
      <c r="B26" s="331"/>
      <c r="C26" s="331"/>
      <c r="D26" s="331"/>
      <c r="E26" s="331"/>
      <c r="F26" s="161"/>
      <c r="G26" s="46">
        <f>IFERROR(G25/$R25*100,0)</f>
        <v>0</v>
      </c>
      <c r="H26" s="46">
        <f t="shared" ref="H26:O26" si="4">IFERROR(H25/$R25*100,0)</f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6">
        <f t="shared" si="4"/>
        <v>0</v>
      </c>
      <c r="N26" s="46">
        <f t="shared" si="4"/>
        <v>0</v>
      </c>
      <c r="O26" s="46">
        <f t="shared" si="4"/>
        <v>0</v>
      </c>
      <c r="P26" s="46">
        <f>IFERROR(P25/$R25*100,0)</f>
        <v>0</v>
      </c>
      <c r="Q26" s="46">
        <f>IFERROR(Q25/$R25*100,0)</f>
        <v>0</v>
      </c>
      <c r="R26" s="46">
        <f>IFERROR(R25/$R25*100,0)</f>
        <v>0</v>
      </c>
      <c r="S26" s="332"/>
      <c r="U26" s="40"/>
    </row>
    <row r="27" spans="1:21" s="47" customFormat="1" ht="18.75" x14ac:dyDescent="0.3">
      <c r="A27" s="286" t="s">
        <v>151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U27" s="40"/>
    </row>
    <row r="28" spans="1:21" s="47" customFormat="1" ht="18.75" x14ac:dyDescent="0.3"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U28" s="40"/>
    </row>
    <row r="29" spans="1:21" s="47" customFormat="1" ht="18.75" x14ac:dyDescent="0.3">
      <c r="B29" s="28"/>
      <c r="C29" s="28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U29" s="40"/>
    </row>
    <row r="30" spans="1:21" s="47" customFormat="1" ht="18.75" x14ac:dyDescent="0.3">
      <c r="B30" s="28"/>
      <c r="C30" s="28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U30" s="40"/>
    </row>
    <row r="31" spans="1:21" s="47" customFormat="1" x14ac:dyDescent="0.25">
      <c r="B31" s="28"/>
      <c r="C31" s="28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1" s="47" customFormat="1" x14ac:dyDescent="0.25">
      <c r="B32" s="28"/>
      <c r="C32" s="28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s="47" customFormat="1" x14ac:dyDescent="0.25">
      <c r="B33" s="28"/>
      <c r="C33" s="28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s="47" customFormat="1" x14ac:dyDescent="0.25">
      <c r="B34" s="28"/>
      <c r="C34" s="28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s="47" customFormat="1" x14ac:dyDescent="0.25">
      <c r="B35" s="28"/>
      <c r="C35" s="28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s="47" customFormat="1" x14ac:dyDescent="0.25">
      <c r="B36" s="28"/>
      <c r="C36" s="28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s="47" customFormat="1" x14ac:dyDescent="0.25">
      <c r="B37" s="28"/>
      <c r="C37" s="28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s="48" customFormat="1" x14ac:dyDescent="0.25">
      <c r="B38" s="28"/>
      <c r="C38" s="2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</sheetData>
  <mergeCells count="21">
    <mergeCell ref="A6:S6"/>
    <mergeCell ref="B28:S28"/>
    <mergeCell ref="I9:I10"/>
    <mergeCell ref="J9:N9"/>
    <mergeCell ref="O9:O10"/>
    <mergeCell ref="P9:P10"/>
    <mergeCell ref="A27:S27"/>
    <mergeCell ref="Q9:Q10"/>
    <mergeCell ref="R9:R10"/>
    <mergeCell ref="A9:A10"/>
    <mergeCell ref="B9:B10"/>
    <mergeCell ref="C9:C10"/>
    <mergeCell ref="D9:D10"/>
    <mergeCell ref="E9:E10"/>
    <mergeCell ref="G9:H9"/>
    <mergeCell ref="A7:S7"/>
    <mergeCell ref="S9:S10"/>
    <mergeCell ref="A25:D25"/>
    <mergeCell ref="S25:S26"/>
    <mergeCell ref="A26:E26"/>
    <mergeCell ref="U10:AC10"/>
  </mergeCells>
  <pageMargins left="0.51181102362204722" right="0.51181102362204722" top="0.78740157480314965" bottom="0.78740157480314965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 x14ac:dyDescent="0.25"/>
    <row r="4" spans="2:12" ht="43.5" customHeight="1" x14ac:dyDescent="0.3">
      <c r="B4" s="343" t="s">
        <v>206</v>
      </c>
      <c r="C4" s="343"/>
      <c r="D4" s="343"/>
      <c r="E4" s="343"/>
      <c r="F4" s="343"/>
    </row>
    <row r="5" spans="2:12" ht="3" customHeight="1" x14ac:dyDescent="0.25"/>
    <row r="6" spans="2:12" ht="27.75" customHeight="1" x14ac:dyDescent="0.25">
      <c r="B6" s="359" t="s">
        <v>207</v>
      </c>
      <c r="C6" s="360"/>
      <c r="D6" s="360"/>
      <c r="E6" s="360"/>
      <c r="F6" s="361"/>
      <c r="L6" t="s">
        <v>102</v>
      </c>
    </row>
    <row r="7" spans="2:12" s="2" customFormat="1" ht="30" customHeight="1" x14ac:dyDescent="0.25">
      <c r="B7" s="344" t="s">
        <v>205</v>
      </c>
      <c r="C7" s="345"/>
      <c r="D7" s="15"/>
      <c r="E7" s="15"/>
      <c r="F7" s="15"/>
      <c r="G7" s="5"/>
      <c r="H7" s="5"/>
      <c r="I7" s="5"/>
      <c r="J7" s="5"/>
      <c r="K7" s="5"/>
      <c r="L7" s="2" t="s">
        <v>112</v>
      </c>
    </row>
    <row r="8" spans="2:12" x14ac:dyDescent="0.25">
      <c r="L8" t="s">
        <v>111</v>
      </c>
    </row>
    <row r="9" spans="2:12" s="1" customFormat="1" ht="24" customHeight="1" x14ac:dyDescent="0.25">
      <c r="B9" s="11" t="s">
        <v>48</v>
      </c>
      <c r="C9" s="12"/>
      <c r="D9" s="12"/>
      <c r="E9" s="12"/>
      <c r="F9" s="13"/>
    </row>
    <row r="10" spans="2:12" s="1" customFormat="1" ht="20.25" customHeight="1" x14ac:dyDescent="0.25">
      <c r="B10" s="9" t="s">
        <v>45</v>
      </c>
      <c r="C10" s="356"/>
      <c r="D10" s="357"/>
      <c r="E10" s="357"/>
      <c r="F10" s="358"/>
    </row>
    <row r="11" spans="2:12" s="1" customFormat="1" ht="33" customHeight="1" x14ac:dyDescent="0.25">
      <c r="B11" s="7" t="s">
        <v>46</v>
      </c>
      <c r="C11" s="356"/>
      <c r="D11" s="357"/>
      <c r="E11" s="357"/>
      <c r="F11" s="358"/>
    </row>
    <row r="12" spans="2:12" s="1" customFormat="1" ht="20.25" customHeight="1" x14ac:dyDescent="0.25">
      <c r="B12" s="9" t="s">
        <v>126</v>
      </c>
      <c r="C12" s="356"/>
      <c r="D12" s="357"/>
      <c r="E12" s="357"/>
      <c r="F12" s="358"/>
    </row>
    <row r="13" spans="2:12" s="1" customFormat="1" ht="30" customHeight="1" x14ac:dyDescent="0.25">
      <c r="B13" s="9" t="s">
        <v>127</v>
      </c>
      <c r="C13" s="356"/>
      <c r="D13" s="357"/>
      <c r="E13" s="357"/>
      <c r="F13" s="358"/>
    </row>
    <row r="14" spans="2:12" s="1" customFormat="1" ht="27" customHeight="1" x14ac:dyDescent="0.25">
      <c r="B14" s="9" t="s">
        <v>47</v>
      </c>
      <c r="C14" s="356"/>
      <c r="D14" s="357"/>
      <c r="E14" s="357"/>
      <c r="F14" s="358"/>
    </row>
    <row r="15" spans="2:12" s="1" customFormat="1" ht="26.25" customHeight="1" x14ac:dyDescent="0.25">
      <c r="B15" s="9" t="s">
        <v>128</v>
      </c>
      <c r="C15" s="356"/>
      <c r="D15" s="357"/>
      <c r="E15" s="357"/>
      <c r="F15" s="358"/>
    </row>
    <row r="16" spans="2:12" s="1" customFormat="1" x14ac:dyDescent="0.25">
      <c r="B16" s="10"/>
      <c r="C16" s="10"/>
      <c r="D16" s="10"/>
      <c r="E16" s="10"/>
      <c r="F16" s="10"/>
    </row>
    <row r="17" spans="2:10" s="1" customFormat="1" ht="24" customHeight="1" x14ac:dyDescent="0.25">
      <c r="B17" s="11" t="s">
        <v>49</v>
      </c>
      <c r="C17" s="12"/>
      <c r="D17" s="12"/>
      <c r="E17" s="12"/>
      <c r="F17" s="13"/>
    </row>
    <row r="18" spans="2:10" s="1" customFormat="1" ht="14.25" customHeight="1" x14ac:dyDescent="0.25">
      <c r="B18" s="19" t="s">
        <v>114</v>
      </c>
      <c r="C18" s="14"/>
      <c r="D18" s="14"/>
      <c r="E18" s="14"/>
      <c r="F18" s="14"/>
    </row>
    <row r="19" spans="2:10" s="1" customFormat="1" ht="33" customHeight="1" x14ac:dyDescent="0.25">
      <c r="B19" s="8" t="s">
        <v>115</v>
      </c>
      <c r="C19" s="349"/>
      <c r="D19" s="350"/>
      <c r="E19" s="350"/>
      <c r="F19" s="351"/>
    </row>
    <row r="20" spans="2:10" s="1" customFormat="1" ht="15.75" customHeight="1" x14ac:dyDescent="0.25">
      <c r="B20" s="21" t="s">
        <v>113</v>
      </c>
      <c r="C20" s="352"/>
      <c r="D20" s="353"/>
      <c r="E20" s="353"/>
      <c r="F20" s="354"/>
      <c r="G20" s="97"/>
      <c r="H20" s="97" t="s">
        <v>213</v>
      </c>
      <c r="I20" s="97"/>
      <c r="J20" s="97"/>
    </row>
    <row r="21" spans="2:10" s="1" customFormat="1" ht="33" customHeight="1" x14ac:dyDescent="0.25">
      <c r="B21" s="8" t="s">
        <v>116</v>
      </c>
      <c r="C21" s="349"/>
      <c r="D21" s="350"/>
      <c r="E21" s="350"/>
      <c r="F21" s="351"/>
    </row>
    <row r="22" spans="2:10" s="1" customFormat="1" ht="15.75" customHeight="1" x14ac:dyDescent="0.25">
      <c r="B22" s="21" t="s">
        <v>113</v>
      </c>
      <c r="C22" s="352"/>
      <c r="D22" s="353"/>
      <c r="E22" s="353"/>
      <c r="F22" s="354"/>
    </row>
    <row r="23" spans="2:10" s="1" customFormat="1" ht="33" customHeight="1" x14ac:dyDescent="0.25">
      <c r="B23" s="8" t="s">
        <v>117</v>
      </c>
      <c r="C23" s="349"/>
      <c r="D23" s="350"/>
      <c r="E23" s="350"/>
      <c r="F23" s="351"/>
    </row>
    <row r="24" spans="2:10" s="1" customFormat="1" ht="15.75" customHeight="1" x14ac:dyDescent="0.25">
      <c r="B24" s="21" t="s">
        <v>113</v>
      </c>
      <c r="C24" s="352"/>
      <c r="D24" s="353"/>
      <c r="E24" s="353"/>
      <c r="F24" s="354"/>
    </row>
    <row r="25" spans="2:10" s="1" customFormat="1" ht="33" customHeight="1" x14ac:dyDescent="0.25">
      <c r="B25" s="102" t="s">
        <v>118</v>
      </c>
      <c r="C25" s="349"/>
      <c r="D25" s="350"/>
      <c r="E25" s="350"/>
      <c r="F25" s="351"/>
    </row>
    <row r="26" spans="2:10" s="1" customFormat="1" ht="25.5" customHeight="1" x14ac:dyDescent="0.25">
      <c r="B26" s="9" t="s">
        <v>119</v>
      </c>
      <c r="C26" s="9" t="s">
        <v>0</v>
      </c>
      <c r="D26" s="22"/>
      <c r="E26" s="9" t="s">
        <v>1</v>
      </c>
      <c r="F26" s="22"/>
    </row>
    <row r="27" spans="2:10" s="1" customFormat="1" x14ac:dyDescent="0.25">
      <c r="B27" s="355"/>
      <c r="C27" s="355"/>
      <c r="D27" s="355"/>
      <c r="E27" s="355"/>
      <c r="F27" s="355"/>
    </row>
    <row r="28" spans="2:10" s="1" customFormat="1" ht="24" customHeight="1" x14ac:dyDescent="0.25">
      <c r="B28" s="11" t="s">
        <v>125</v>
      </c>
      <c r="C28" s="12"/>
      <c r="D28" s="12"/>
      <c r="E28" s="12"/>
      <c r="F28" s="13"/>
    </row>
    <row r="29" spans="2:10" s="1" customFormat="1" ht="20.100000000000001" customHeight="1" x14ac:dyDescent="0.25">
      <c r="B29" s="9" t="s">
        <v>50</v>
      </c>
      <c r="C29" s="364"/>
      <c r="D29" s="364"/>
      <c r="E29" s="364"/>
      <c r="F29" s="364"/>
    </row>
    <row r="30" spans="2:10" s="1" customFormat="1" ht="20.100000000000001" customHeight="1" x14ac:dyDescent="0.25">
      <c r="B30" s="8" t="s">
        <v>2</v>
      </c>
      <c r="C30" s="23"/>
      <c r="D30" s="9" t="s">
        <v>3</v>
      </c>
      <c r="E30" s="23"/>
      <c r="F30" s="23" t="s">
        <v>108</v>
      </c>
    </row>
    <row r="31" spans="2:10" s="1" customFormat="1" x14ac:dyDescent="0.25">
      <c r="B31" s="363"/>
      <c r="C31" s="363"/>
      <c r="D31" s="363"/>
      <c r="E31" s="363"/>
      <c r="F31" s="363"/>
    </row>
    <row r="32" spans="2:10" s="1" customFormat="1" ht="24" customHeight="1" x14ac:dyDescent="0.25">
      <c r="B32" s="346" t="s">
        <v>154</v>
      </c>
      <c r="C32" s="347"/>
      <c r="D32" s="347"/>
      <c r="E32" s="347"/>
      <c r="F32" s="348"/>
    </row>
    <row r="33" spans="2:6" s="1" customFormat="1" ht="63.75" customHeight="1" x14ac:dyDescent="0.25">
      <c r="B33" s="365"/>
      <c r="C33" s="366"/>
      <c r="D33" s="366"/>
      <c r="E33" s="366"/>
      <c r="F33" s="367"/>
    </row>
    <row r="34" spans="2:6" s="1" customFormat="1" ht="20.100000000000001" customHeight="1" x14ac:dyDescent="0.25">
      <c r="B34" s="362"/>
      <c r="C34" s="362"/>
      <c r="D34" s="362"/>
      <c r="E34" s="362"/>
      <c r="F34" s="362"/>
    </row>
    <row r="35" spans="2:6" s="6" customFormat="1" x14ac:dyDescent="0.25"/>
  </sheetData>
  <sheetProtection formatCells="0" selectLockedCells="1"/>
  <dataConsolidate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2"/>
  <sheetViews>
    <sheetView zoomScale="80" zoomScaleNormal="80" workbookViewId="0">
      <selection activeCell="S23" sqref="S23"/>
    </sheetView>
  </sheetViews>
  <sheetFormatPr defaultColWidth="9.140625" defaultRowHeight="15" x14ac:dyDescent="0.25"/>
  <cols>
    <col min="1" max="11" width="13.85546875" style="27" customWidth="1"/>
    <col min="12" max="12" width="8.85546875" style="27" customWidth="1"/>
    <col min="13" max="16384" width="9.140625" style="27"/>
  </cols>
  <sheetData>
    <row r="2" spans="1:1" ht="15.75" x14ac:dyDescent="0.25">
      <c r="A2" s="10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6</vt:i4>
      </vt:variant>
    </vt:vector>
  </HeadingPairs>
  <TitlesOfParts>
    <vt:vector size="17" baseType="lpstr">
      <vt:lpstr>Mapa Estratégico</vt:lpstr>
      <vt:lpstr>Matriz Objetivos x Projetos</vt:lpstr>
      <vt:lpstr>Indicadores e Metas</vt:lpstr>
      <vt:lpstr>Quadro Geral</vt:lpstr>
      <vt:lpstr>Anexo_1.1_Limites Estratégicos</vt:lpstr>
      <vt:lpstr>Anexo_1.2_Usos e Fontes</vt:lpstr>
      <vt:lpstr>Anexo_1.3_ Elemento de Despesas</vt:lpstr>
      <vt:lpstr>Anexo_1.4_Dados</vt:lpstr>
      <vt:lpstr>2018</vt:lpstr>
      <vt:lpstr>Anexo 1.4-Quadro Descritivo</vt:lpstr>
      <vt:lpstr>Plan1</vt:lpstr>
      <vt:lpstr>'Anexo_1.2_Usos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hp_</cp:lastModifiedBy>
  <cp:lastPrinted>2017-09-20T21:53:21Z</cp:lastPrinted>
  <dcterms:created xsi:type="dcterms:W3CDTF">2013-07-30T15:20:59Z</dcterms:created>
  <dcterms:modified xsi:type="dcterms:W3CDTF">2017-09-20T22:09:29Z</dcterms:modified>
</cp:coreProperties>
</file>