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240" windowWidth="20640" windowHeight="10755" tabRatio="884"/>
  </bookViews>
  <sheets>
    <sheet name="Quadro Geral" sheetId="15" r:id="rId1"/>
    <sheet name="Anexo_1.2_Usos e Fontes" sheetId="8" r:id="rId2"/>
    <sheet name="Anexo_1.4_Dados" sheetId="1" state="hidden" r:id="rId3"/>
    <sheet name="Plan1" sheetId="27" state="hidden" r:id="rId4"/>
  </sheets>
  <definedNames>
    <definedName name="_xlnm._FilterDatabase" localSheetId="0" hidden="1">'Quadro Geral'!$A$6:$N$24</definedName>
    <definedName name="A" localSheetId="0">#REF!</definedName>
    <definedName name="A">#REF!</definedName>
    <definedName name="_xlnm.Print_Area" localSheetId="1">'Anexo_1.2_Usos e Fontes'!$B$1:$G$34</definedName>
    <definedName name="_xlnm.Print_Area" localSheetId="2">Anexo_1.4_Dados!$B$1:$F$33</definedName>
    <definedName name="_xlnm.Print_Area" localSheetId="0">'Quadro Geral'!$A$1:$N$24</definedName>
    <definedName name="_xlnm.Database" localSheetId="0">#REF!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44525"/>
</workbook>
</file>

<file path=xl/calcChain.xml><?xml version="1.0" encoding="utf-8"?>
<calcChain xmlns="http://schemas.openxmlformats.org/spreadsheetml/2006/main">
  <c r="J16" i="15" l="1"/>
  <c r="C28" i="8" l="1"/>
  <c r="I23" i="15"/>
  <c r="D29" i="8"/>
  <c r="C29" i="8"/>
  <c r="D28" i="8"/>
  <c r="D30" i="8"/>
  <c r="C30" i="8"/>
  <c r="D31" i="8"/>
  <c r="C31" i="8"/>
  <c r="D32" i="8"/>
  <c r="C32" i="8"/>
  <c r="L9" i="15" l="1"/>
  <c r="M9" i="15"/>
  <c r="N9" i="15" s="1"/>
  <c r="L10" i="15"/>
  <c r="M10" i="15"/>
  <c r="N10" i="15" s="1"/>
  <c r="L11" i="15"/>
  <c r="M11" i="15"/>
  <c r="N11" i="15" s="1"/>
  <c r="L12" i="15"/>
  <c r="M12" i="15"/>
  <c r="N12" i="15" s="1"/>
  <c r="L13" i="15"/>
  <c r="M13" i="15"/>
  <c r="N13" i="15" s="1"/>
  <c r="L14" i="15"/>
  <c r="M14" i="15"/>
  <c r="N14" i="15" s="1"/>
  <c r="L15" i="15" l="1"/>
  <c r="M15" i="15"/>
  <c r="N15" i="15" s="1"/>
  <c r="L16" i="15"/>
  <c r="M16" i="15"/>
  <c r="N16" i="15" s="1"/>
  <c r="L17" i="15"/>
  <c r="M17" i="15"/>
  <c r="N17" i="15" s="1"/>
  <c r="L18" i="15"/>
  <c r="M18" i="15"/>
  <c r="N18" i="15" s="1"/>
  <c r="L19" i="15"/>
  <c r="M19" i="15"/>
  <c r="N19" i="15" s="1"/>
  <c r="L20" i="15"/>
  <c r="M20" i="15"/>
  <c r="N20" i="15" s="1"/>
  <c r="L21" i="15"/>
  <c r="M21" i="15"/>
  <c r="N21" i="15" s="1"/>
  <c r="E28" i="8" l="1"/>
  <c r="F28" i="8" s="1"/>
  <c r="E29" i="8"/>
  <c r="F29" i="8" s="1"/>
  <c r="E30" i="8"/>
  <c r="F30" i="8" s="1"/>
  <c r="E31" i="8"/>
  <c r="F31" i="8" s="1"/>
  <c r="E32" i="8"/>
  <c r="F32" i="8" s="1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3" i="8"/>
  <c r="F23" i="8" s="1"/>
  <c r="E24" i="8"/>
  <c r="F24" i="8" s="1"/>
  <c r="D11" i="8"/>
  <c r="D14" i="8"/>
  <c r="D22" i="8"/>
  <c r="K23" i="15"/>
  <c r="D10" i="8" l="1"/>
  <c r="D9" i="8" s="1"/>
  <c r="D8" i="8" s="1"/>
  <c r="D25" i="8"/>
  <c r="G18" i="8" l="1"/>
  <c r="G14" i="8"/>
  <c r="G12" i="8"/>
  <c r="G15" i="8"/>
  <c r="G17" i="8"/>
  <c r="G20" i="8"/>
  <c r="G23" i="8"/>
  <c r="G25" i="8"/>
  <c r="G13" i="8"/>
  <c r="G16" i="8"/>
  <c r="G19" i="8"/>
  <c r="G21" i="8"/>
  <c r="G24" i="8"/>
  <c r="G22" i="8"/>
  <c r="G11" i="8"/>
  <c r="G10" i="8"/>
  <c r="G9" i="8"/>
  <c r="C14" i="8" l="1"/>
  <c r="E14" i="8" s="1"/>
  <c r="F14" i="8" s="1"/>
  <c r="C11" i="8"/>
  <c r="E11" i="8" s="1"/>
  <c r="F11" i="8" s="1"/>
  <c r="C22" i="8"/>
  <c r="E22" i="8" l="1"/>
  <c r="F22" i="8" s="1"/>
  <c r="C10" i="8"/>
  <c r="E10" i="8" s="1"/>
  <c r="F10" i="8" s="1"/>
  <c r="C9" i="8" l="1"/>
  <c r="E9" i="8" s="1"/>
  <c r="F9" i="8" s="1"/>
  <c r="C8" i="8" l="1"/>
  <c r="M8" i="15"/>
  <c r="N8" i="15" s="1"/>
  <c r="L8" i="15"/>
  <c r="J23" i="15" l="1"/>
  <c r="L23" i="15" l="1"/>
  <c r="E8" i="8" l="1"/>
  <c r="F8" i="8" s="1"/>
  <c r="C27" i="8" l="1"/>
  <c r="D27" i="8"/>
  <c r="M23" i="15"/>
  <c r="N23" i="15" s="1"/>
  <c r="E27" i="8" l="1"/>
  <c r="F27" i="8" s="1"/>
  <c r="D33" i="8"/>
  <c r="G29" i="8" l="1"/>
  <c r="G28" i="8"/>
  <c r="G31" i="8"/>
  <c r="G30" i="8"/>
  <c r="G32" i="8"/>
  <c r="G33" i="8"/>
  <c r="G27" i="8"/>
  <c r="D34" i="8" l="1"/>
  <c r="G8" i="8"/>
  <c r="C33" i="8" l="1"/>
  <c r="E33" i="8" s="1"/>
  <c r="F33" i="8" s="1"/>
  <c r="C25" i="8" l="1"/>
  <c r="E25" i="8" s="1"/>
  <c r="F25" i="8" s="1"/>
  <c r="C34" i="8" l="1"/>
  <c r="E34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6" author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6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2018, conforme descritivo no Anexo 1.4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pespectivas de </t>
        </r>
        <r>
          <rPr>
            <b/>
            <sz val="12"/>
            <color indexed="10"/>
            <rFont val="Tahoma"/>
            <family val="2"/>
          </rPr>
          <t>Processos Internos, Alavancadores e Pessoas e Infraestrutura.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pespectivas de </t>
        </r>
        <r>
          <rPr>
            <b/>
            <sz val="12"/>
            <color indexed="10"/>
            <rFont val="Tahoma"/>
            <family val="2"/>
          </rPr>
          <t>Processos Internos, Alavancadores e Pessoas e Infraestrutura.</t>
        </r>
      </text>
    </comment>
    <comment ref="H6" author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2017 aprovado. Caso tenha feito a Reprogramação 2017 considerar os valores aprovados da Reprogramação 2017.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2018, conforme descritivo no Anexo 1.4
</t>
        </r>
      </text>
    </comment>
    <comment ref="K6" authorId="1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L6" authorId="2">
      <text>
        <r>
          <rPr>
            <b/>
            <sz val="9"/>
            <color indexed="81"/>
            <rFont val="Segoe UI"/>
            <family val="2"/>
          </rPr>
          <t>Não considerar o valor da despesa de capital no cálculo do percentual.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2017 aprovado. Caso tenha feito a Reprogramação 2017 considerar os valores aprovados da Reprogramação 2017. 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2018. </t>
        </r>
      </text>
    </comment>
    <comment ref="B11" authorId="1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4" authorId="1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1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1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<sst xmlns="http://schemas.openxmlformats.org/spreadsheetml/2006/main" count="178" uniqueCount="144">
  <si>
    <t>Início:</t>
  </si>
  <si>
    <t>Término:</t>
  </si>
  <si>
    <t>3.1.1 Custeados com Recursos do Fundo de Apoio</t>
  </si>
  <si>
    <t>Total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</si>
  <si>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</si>
  <si>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</si>
  <si>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</si>
  <si>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</si>
  <si>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</si>
  <si>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</si>
  <si>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</si>
  <si>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</si>
  <si>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</si>
  <si>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</si>
  <si>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</si>
  <si>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</si>
  <si>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</si>
  <si>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</si>
  <si>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</si>
  <si>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</si>
  <si>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</si>
  <si>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</si>
  <si>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</si>
  <si>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</si>
  <si>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</si>
  <si>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</si>
  <si>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</si>
  <si>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</si>
  <si>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</si>
  <si>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</si>
  <si>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</si>
  <si>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</si>
  <si>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</si>
  <si>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</si>
  <si>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</si>
  <si>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</si>
  <si>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Assegurar a eficácia no atendimento e no relacionamento com os arquitetos e urbanistas e a sociedade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</si>
  <si>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</si>
  <si>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</si>
  <si>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</si>
  <si>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</si>
  <si>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</si>
  <si>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</si>
  <si>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Ter sistemas de informação e infraestrutura que viabilizem a gestão e o atendimento dos arquitetos e urbanistas e a sociedade</t>
  </si>
  <si>
    <t>Sociedade</t>
  </si>
  <si>
    <t>Assegurar a eficácia no atendimento e no relacionamento com os Arquitetos e Urbanistas e a Sociedade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</si>
  <si>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</si>
  <si>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</si>
  <si>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</si>
  <si>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</si>
  <si>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</si>
  <si>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</si>
  <si>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</si>
  <si>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</si>
  <si>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</si>
  <si>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</si>
  <si>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</si>
  <si>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</si>
  <si>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</si>
  <si>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</si>
  <si>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>P/A</t>
  </si>
  <si>
    <t>3. DADOS ORÇAMENTÁRIOS</t>
  </si>
  <si>
    <t>1.3 - Tipo (Projeto ou Atividade):</t>
  </si>
  <si>
    <t>1.4 - Nome (Denominação do Projeto ou Atividade ):</t>
  </si>
  <si>
    <t>1.6 - Responsável  pelo Projeto ou Atividade:</t>
  </si>
  <si>
    <t xml:space="preserve">Objetivo Geral </t>
  </si>
  <si>
    <t>LEGENDA: P = PROJETO/ A = ATIVIDADE/ FP = FUNDO DE APOIO</t>
  </si>
  <si>
    <t>4. COMENTÁRIOS</t>
  </si>
  <si>
    <t>1.1.3 Taxas e Multas</t>
  </si>
  <si>
    <t xml:space="preserve">II.3 Aporte ao CSC </t>
  </si>
  <si>
    <t>Atividades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</si>
  <si>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</si>
  <si>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</si>
  <si>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</si>
  <si>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 xml:space="preserve">Inclui os tipos </t>
  </si>
  <si>
    <t>Fundo de Apoio  (C)</t>
  </si>
  <si>
    <t>% Utilização do Fundo de Apoio            (D = C/B *100)</t>
  </si>
  <si>
    <t xml:space="preserve">Part. % (E)           </t>
  </si>
  <si>
    <t>Valor (R$)    (E=B-A)</t>
  </si>
  <si>
    <t>1. QUADRO GERAL</t>
  </si>
  <si>
    <t>PLANO DE AÇÃO - PROGRAMAÇÃO 2018</t>
  </si>
  <si>
    <t>Resultado</t>
  </si>
  <si>
    <t>Programação 2017 (A)</t>
  </si>
  <si>
    <t>Programação 2018 (B)</t>
  </si>
  <si>
    <t>Anexo 1.2 - Demonstrativo de Usos e Fontes - Programação 2018</t>
  </si>
  <si>
    <t>1.1.3 RRT</t>
  </si>
  <si>
    <t>Programação 2017  (A)</t>
  </si>
  <si>
    <t>Programação 2018   (B)</t>
  </si>
  <si>
    <t>% 
(F = E/A *100)</t>
  </si>
  <si>
    <t>Valores
 (C=B-A)</t>
  </si>
  <si>
    <t>%        
(D=C/B)</t>
  </si>
  <si>
    <t>1.1.1.1.2 Anuidade Exercícios anteriores</t>
  </si>
  <si>
    <t>1.1.1.2.2 Anuidade Exercícios anteriores</t>
  </si>
  <si>
    <t>1.1.1.1.1 Anuidade 2018</t>
  </si>
  <si>
    <t>1.1.1.2.1 Anuidade 2018</t>
  </si>
  <si>
    <t xml:space="preserve">Comissão Exercício Profissional - CEP </t>
  </si>
  <si>
    <t>Comissão de Ensino e Formação - CEF</t>
  </si>
  <si>
    <t>Presidência</t>
  </si>
  <si>
    <t>P</t>
  </si>
  <si>
    <t>A</t>
  </si>
  <si>
    <t>Cauniversitário</t>
  </si>
  <si>
    <t>Realização de palestra para estudantes sobre o CAU/AL e suas atribuições.</t>
  </si>
  <si>
    <t>sou arquiteto, e agora?</t>
  </si>
  <si>
    <t>Capacitar profissionais e estudantes</t>
  </si>
  <si>
    <t>Dia do Arquiteto
(Prêmio TFG)</t>
  </si>
  <si>
    <t>Premiar estudantes através de concurso</t>
  </si>
  <si>
    <t>Capacitação</t>
  </si>
  <si>
    <t>Capacitar funcionários</t>
  </si>
  <si>
    <t>Comunicação - plano de mídia</t>
  </si>
  <si>
    <t>Realizar a divulgação ampla e efetiva junto aos arquitetos e a sociedade das ações e resultados do CAU/AL</t>
  </si>
  <si>
    <t>Atendimento</t>
  </si>
  <si>
    <t>Assegurar um melhor atendimento aos profissionais e a sociedade</t>
  </si>
  <si>
    <t>Manutenção das rotinas administrativas do CAU/AL</t>
  </si>
  <si>
    <t>Fiscalização sistemática</t>
  </si>
  <si>
    <t>Fiscalização do exercício profissional</t>
  </si>
  <si>
    <t>Ações de suprimento a demanda de deslocamento de pessoal</t>
  </si>
  <si>
    <t>Aporte ao centro de serviços compartilhados - CSC</t>
  </si>
  <si>
    <t>Gerir e manter a evolução e despesas relativas ao CSC-CAU resolução cau/br n° 60, de 07/11/2013</t>
  </si>
  <si>
    <t>Contribuição ao fundo nacional de apoio aos CAU/CAUFS</t>
  </si>
  <si>
    <t>Contribuição ao fundo nacional de apoio aos CAU/UFS</t>
  </si>
  <si>
    <t>Reserva de contingência</t>
  </si>
  <si>
    <t>Manter  uma reserva para emergências não contempladas pelo planejamento</t>
  </si>
  <si>
    <t>Assistência Técnica em Habitação de Interesse Social - ATHIS</t>
  </si>
  <si>
    <t>Implantar programa de capacitação e operacionalização em assitência técnica - Lei 11.124/2018</t>
  </si>
  <si>
    <t xml:space="preserve">Ampliação das instalações da sede </t>
  </si>
  <si>
    <t>Ampliar a sede para melhor atendimento aos arquitetos</t>
  </si>
  <si>
    <t>Estimular o conhecimento, o uso de processos criativos e a difusão das melhores práticas em arquitetura e urbanismo</t>
  </si>
  <si>
    <t>Tornar a fiscalização um vetor de melhoria do exercício da arquitetura e urbanismo</t>
  </si>
  <si>
    <t>Participação de 100 profissionais.</t>
  </si>
  <si>
    <t>Corpo funcional do CAU/AL treinado e capacitado</t>
  </si>
  <si>
    <t xml:space="preserve">Melhoria da imagem do CAU/AL junto a sociedade, esclarecendo qual o papel do Conselho e do Arquiteto para sociedade;
</t>
  </si>
  <si>
    <t>4.000 atendimentos / ano.</t>
  </si>
  <si>
    <t xml:space="preserve">Sede em pleno funcionamento. </t>
  </si>
  <si>
    <t>35% das obras conhecidas fiscalizados;
100% das denuncias apuradas.</t>
  </si>
  <si>
    <t xml:space="preserve">Participação efetiva dos funcionários e conselheiros no processo de elaboração e tomada de decisão das normativas do CAUBR e/ou eventos do CAU/AL em eventos regionais. </t>
  </si>
  <si>
    <t>Aporte financeiro realizado.</t>
  </si>
  <si>
    <t>Contrubuição realizada</t>
  </si>
  <si>
    <t>Utilização de no máxio de 50% do valor orçado.</t>
  </si>
  <si>
    <t xml:space="preserve">Atender a comunidade carente, no total de 40 famílias assistidas .  
</t>
  </si>
  <si>
    <t xml:space="preserve">
Melhoria do atendimento, conforto e qualidade de trabalho. </t>
  </si>
  <si>
    <t xml:space="preserve"> 200 estudantes capacitados</t>
  </si>
  <si>
    <t>100 profissionais e estudantes capacitados.</t>
  </si>
  <si>
    <t>CAU/AL</t>
  </si>
  <si>
    <t>CAU/AL: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</si>
</sst>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"/>
    <numFmt numFmtId="167" formatCode="_-&quot;R$&quot;\ * #,##0_-;\-&quot;R$&quot;\ * #,##0_-;_-&quot;R$&quot;\ * &quot;-&quot;??_-;_-@_-"/>
    <numFmt numFmtId="171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2"/>
      <color indexed="10"/>
      <name val="Tahoma"/>
      <family val="2"/>
    </font>
    <font>
      <b/>
      <sz val="9"/>
      <color indexed="81"/>
      <name val="Segoe UI"/>
      <family val="2"/>
    </font>
    <font>
      <sz val="2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00999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CC00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/>
    <xf numFmtId="0" fontId="0" fillId="3" borderId="0" xfId="0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1" fontId="0" fillId="0" borderId="0" xfId="0" applyNumberFormat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3" fillId="3" borderId="0" xfId="0" applyFont="1" applyFill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2" fillId="5" borderId="10" xfId="0" applyFont="1" applyFill="1" applyBorder="1" applyAlignment="1" applyProtection="1">
      <alignment vertical="center"/>
      <protection locked="0"/>
    </xf>
    <xf numFmtId="0" fontId="12" fillId="5" borderId="10" xfId="0" applyFont="1" applyFill="1" applyBorder="1" applyAlignment="1"/>
    <xf numFmtId="0" fontId="10" fillId="5" borderId="10" xfId="0" applyFont="1" applyFill="1" applyBorder="1" applyAlignment="1"/>
    <xf numFmtId="0" fontId="10" fillId="5" borderId="8" xfId="0" applyFont="1" applyFill="1" applyBorder="1" applyAlignment="1"/>
    <xf numFmtId="0" fontId="3" fillId="0" borderId="0" xfId="0" applyFont="1" applyBorder="1" applyAlignment="1"/>
    <xf numFmtId="0" fontId="13" fillId="3" borderId="0" xfId="0" applyFont="1" applyFill="1" applyBorder="1" applyAlignment="1">
      <alignment horizontal="left" wrapText="1"/>
    </xf>
    <xf numFmtId="0" fontId="11" fillId="5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41" fontId="15" fillId="4" borderId="6" xfId="0" applyNumberFormat="1" applyFont="1" applyFill="1" applyBorder="1" applyAlignment="1" applyProtection="1">
      <alignment vertical="center" wrapText="1"/>
      <protection locked="0"/>
    </xf>
    <xf numFmtId="41" fontId="14" fillId="4" borderId="6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 wrapText="1"/>
    </xf>
    <xf numFmtId="41" fontId="14" fillId="4" borderId="11" xfId="0" applyNumberFormat="1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right" vertical="center" wrapText="1"/>
    </xf>
    <xf numFmtId="41" fontId="11" fillId="7" borderId="12" xfId="0" applyNumberFormat="1" applyFont="1" applyFill="1" applyBorder="1" applyAlignment="1">
      <alignment vertical="center" wrapText="1"/>
    </xf>
    <xf numFmtId="41" fontId="11" fillId="7" borderId="13" xfId="0" applyNumberFormat="1" applyFont="1" applyFill="1" applyBorder="1" applyAlignment="1">
      <alignment vertical="center" wrapText="1"/>
    </xf>
    <xf numFmtId="0" fontId="12" fillId="5" borderId="8" xfId="0" applyFont="1" applyFill="1" applyBorder="1" applyAlignment="1" applyProtection="1">
      <alignment vertical="center"/>
      <protection locked="0"/>
    </xf>
    <xf numFmtId="0" fontId="11" fillId="5" borderId="16" xfId="0" applyFont="1" applyFill="1" applyBorder="1" applyAlignment="1" applyProtection="1">
      <alignment vertical="center"/>
      <protection locked="0"/>
    </xf>
    <xf numFmtId="0" fontId="11" fillId="5" borderId="1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41" fontId="4" fillId="4" borderId="6" xfId="0" applyNumberFormat="1" applyFont="1" applyFill="1" applyBorder="1" applyAlignment="1">
      <alignment vertical="center" wrapText="1"/>
    </xf>
    <xf numFmtId="165" fontId="4" fillId="4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1" fontId="5" fillId="3" borderId="6" xfId="0" applyNumberFormat="1" applyFont="1" applyFill="1" applyBorder="1" applyAlignment="1" applyProtection="1">
      <alignment vertical="center" wrapText="1"/>
      <protection locked="0"/>
    </xf>
    <xf numFmtId="41" fontId="5" fillId="3" borderId="6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 wrapText="1"/>
    </xf>
    <xf numFmtId="41" fontId="4" fillId="3" borderId="6" xfId="0" applyNumberFormat="1" applyFont="1" applyFill="1" applyBorder="1" applyAlignment="1" applyProtection="1">
      <alignment vertical="center"/>
      <protection locked="0"/>
    </xf>
    <xf numFmtId="41" fontId="4" fillId="3" borderId="6" xfId="0" applyNumberFormat="1" applyFont="1" applyFill="1" applyBorder="1" applyAlignment="1" applyProtection="1">
      <alignment vertical="center" wrapText="1"/>
      <protection locked="0"/>
    </xf>
    <xf numFmtId="41" fontId="4" fillId="9" borderId="6" xfId="0" applyNumberFormat="1" applyFont="1" applyFill="1" applyBorder="1" applyAlignment="1">
      <alignment vertical="center" wrapText="1"/>
    </xf>
    <xf numFmtId="165" fontId="4" fillId="9" borderId="6" xfId="0" applyNumberFormat="1" applyFont="1" applyFill="1" applyBorder="1" applyAlignment="1">
      <alignment vertical="center" wrapText="1"/>
    </xf>
    <xf numFmtId="41" fontId="4" fillId="3" borderId="6" xfId="0" applyNumberFormat="1" applyFont="1" applyFill="1" applyBorder="1" applyAlignment="1">
      <alignment vertical="center" wrapText="1"/>
    </xf>
    <xf numFmtId="165" fontId="4" fillId="3" borderId="6" xfId="0" applyNumberFormat="1" applyFont="1" applyFill="1" applyBorder="1" applyAlignment="1">
      <alignment vertical="center" wrapText="1"/>
    </xf>
    <xf numFmtId="0" fontId="12" fillId="7" borderId="6" xfId="0" applyFont="1" applyFill="1" applyBorder="1" applyAlignment="1">
      <alignment vertical="center" wrapText="1"/>
    </xf>
    <xf numFmtId="41" fontId="12" fillId="5" borderId="6" xfId="0" applyNumberFormat="1" applyFont="1" applyFill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center" vertical="center" wrapText="1"/>
    </xf>
    <xf numFmtId="41" fontId="12" fillId="9" borderId="6" xfId="0" applyNumberFormat="1" applyFont="1" applyFill="1" applyBorder="1" applyAlignment="1">
      <alignment vertical="center" wrapText="1"/>
    </xf>
    <xf numFmtId="165" fontId="12" fillId="9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1" fontId="5" fillId="4" borderId="6" xfId="0" applyNumberFormat="1" applyFont="1" applyFill="1" applyBorder="1" applyAlignment="1" applyProtection="1">
      <alignment vertical="center" wrapText="1"/>
      <protection locked="0"/>
    </xf>
    <xf numFmtId="0" fontId="23" fillId="10" borderId="14" xfId="0" applyFont="1" applyFill="1" applyBorder="1" applyAlignment="1" applyProtection="1">
      <alignment horizontal="left" vertical="center" wrapText="1"/>
      <protection locked="0"/>
    </xf>
    <xf numFmtId="0" fontId="23" fillId="10" borderId="6" xfId="0" applyFont="1" applyFill="1" applyBorder="1" applyAlignment="1" applyProtection="1">
      <alignment horizontal="center" vertical="center" wrapText="1"/>
      <protection locked="0"/>
    </xf>
    <xf numFmtId="0" fontId="23" fillId="10" borderId="6" xfId="0" applyFont="1" applyFill="1" applyBorder="1" applyAlignment="1" applyProtection="1">
      <alignment horizontal="left" vertical="center" wrapText="1"/>
      <protection locked="0"/>
    </xf>
    <xf numFmtId="0" fontId="23" fillId="11" borderId="6" xfId="0" applyFont="1" applyFill="1" applyBorder="1" applyAlignment="1" applyProtection="1">
      <alignment horizontal="left" vertical="center" wrapText="1"/>
      <protection locked="0"/>
    </xf>
    <xf numFmtId="171" fontId="14" fillId="3" borderId="6" xfId="2" applyNumberFormat="1" applyFont="1" applyFill="1" applyBorder="1" applyAlignment="1" applyProtection="1">
      <alignment vertical="center" wrapText="1"/>
      <protection locked="0"/>
    </xf>
    <xf numFmtId="0" fontId="23" fillId="10" borderId="19" xfId="0" applyFont="1" applyFill="1" applyBorder="1" applyAlignment="1" applyProtection="1">
      <alignment horizontal="left" vertical="center" wrapText="1"/>
      <protection locked="0"/>
    </xf>
    <xf numFmtId="0" fontId="23" fillId="10" borderId="7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23" fillId="10" borderId="7" xfId="0" applyFont="1" applyFill="1" applyBorder="1" applyAlignment="1" applyProtection="1">
      <alignment horizontal="left" vertical="center" wrapText="1"/>
      <protection locked="0"/>
    </xf>
    <xf numFmtId="0" fontId="14" fillId="3" borderId="7" xfId="0" applyFont="1" applyFill="1" applyBorder="1" applyAlignment="1" applyProtection="1">
      <alignment vertical="center" wrapText="1"/>
      <protection locked="0"/>
    </xf>
    <xf numFmtId="171" fontId="14" fillId="3" borderId="7" xfId="2" applyNumberFormat="1" applyFont="1" applyFill="1" applyBorder="1" applyAlignment="1" applyProtection="1">
      <alignment vertical="center" wrapText="1"/>
      <protection locked="0"/>
    </xf>
    <xf numFmtId="41" fontId="15" fillId="4" borderId="7" xfId="0" applyNumberFormat="1" applyFont="1" applyFill="1" applyBorder="1" applyAlignment="1" applyProtection="1">
      <alignment vertical="center" wrapText="1"/>
      <protection locked="0"/>
    </xf>
    <xf numFmtId="41" fontId="14" fillId="4" borderId="7" xfId="0" applyNumberFormat="1" applyFont="1" applyFill="1" applyBorder="1" applyAlignment="1">
      <alignment vertical="center" wrapText="1"/>
    </xf>
    <xf numFmtId="41" fontId="14" fillId="4" borderId="2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12" fillId="5" borderId="6" xfId="0" applyNumberFormat="1" applyFont="1" applyFill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9" fillId="6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Vírgula" xfId="2" builtin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8080"/>
      <color rgb="FF009999"/>
      <color rgb="FFF2F2F2"/>
      <color rgb="FFFFFFFF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008080"/>
    <pageSetUpPr fitToPage="1"/>
  </sheetPr>
  <dimension ref="A1:O24"/>
  <sheetViews>
    <sheetView showGridLines="0" tabSelected="1" view="pageBreakPreview" zoomScale="55" zoomScaleNormal="55" zoomScaleSheetLayoutView="55" workbookViewId="0">
      <pane ySplit="7" topLeftCell="A8" activePane="bottomLeft" state="frozen"/>
      <selection pane="bottomLeft" activeCell="H9" sqref="H9"/>
    </sheetView>
  </sheetViews>
  <sheetFormatPr defaultColWidth="9.140625" defaultRowHeight="15" x14ac:dyDescent="0.25"/>
  <cols>
    <col min="1" max="1" width="28.7109375" style="2" customWidth="1"/>
    <col min="2" max="2" width="10.42578125" style="2" customWidth="1"/>
    <col min="3" max="3" width="10.5703125" style="2" customWidth="1"/>
    <col min="4" max="4" width="27.85546875" style="2" customWidth="1"/>
    <col min="5" max="5" width="32.85546875" style="2" customWidth="1"/>
    <col min="6" max="6" width="31.28515625" style="2" customWidth="1"/>
    <col min="7" max="7" width="34.28515625" style="2" customWidth="1"/>
    <col min="8" max="8" width="37" style="2" customWidth="1"/>
    <col min="9" max="9" width="22.85546875" style="2" customWidth="1"/>
    <col min="10" max="10" width="23.5703125" style="2" customWidth="1"/>
    <col min="11" max="11" width="17.85546875" style="2" customWidth="1"/>
    <col min="12" max="12" width="27.28515625" style="2" customWidth="1"/>
    <col min="13" max="13" width="18.85546875" style="2" customWidth="1"/>
    <col min="14" max="14" width="20.42578125" style="2" customWidth="1"/>
    <col min="15" max="15" width="14.28515625" style="2" bestFit="1" customWidth="1"/>
    <col min="16" max="16384" width="9.140625" style="2"/>
  </cols>
  <sheetData>
    <row r="1" spans="1:15" ht="2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21" x14ac:dyDescent="0.35">
      <c r="A2" s="90" t="s">
        <v>142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21" x14ac:dyDescent="0.35">
      <c r="A3" s="90" t="s">
        <v>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s="20" customFormat="1" ht="2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5" s="3" customFormat="1" ht="21" x14ac:dyDescent="0.35">
      <c r="A5" s="90" t="s">
        <v>79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26</v>
      </c>
    </row>
    <row r="6" spans="1:15" s="3" customFormat="1" ht="21" x14ac:dyDescent="0.25">
      <c r="A6" s="92" t="s">
        <v>4</v>
      </c>
      <c r="B6" s="88" t="s">
        <v>60</v>
      </c>
      <c r="C6" s="88" t="s">
        <v>58</v>
      </c>
      <c r="D6" s="88" t="s">
        <v>5</v>
      </c>
      <c r="E6" s="88" t="s">
        <v>65</v>
      </c>
      <c r="F6" s="88" t="s">
        <v>47</v>
      </c>
      <c r="G6" s="88" t="s">
        <v>48</v>
      </c>
      <c r="H6" s="89" t="s">
        <v>81</v>
      </c>
      <c r="I6" s="88" t="s">
        <v>82</v>
      </c>
      <c r="J6" s="88" t="s">
        <v>83</v>
      </c>
      <c r="K6" s="88" t="s">
        <v>75</v>
      </c>
      <c r="L6" s="88" t="s">
        <v>76</v>
      </c>
      <c r="M6" s="88" t="s">
        <v>59</v>
      </c>
      <c r="N6" s="91"/>
    </row>
    <row r="7" spans="1:15" s="3" customFormat="1" ht="42" x14ac:dyDescent="0.25">
      <c r="A7" s="93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5" t="s">
        <v>78</v>
      </c>
      <c r="N7" s="40" t="s">
        <v>88</v>
      </c>
    </row>
    <row r="8" spans="1:15" s="3" customFormat="1" ht="210" x14ac:dyDescent="0.25">
      <c r="A8" s="73" t="s">
        <v>95</v>
      </c>
      <c r="B8" s="74" t="s">
        <v>98</v>
      </c>
      <c r="C8" s="36"/>
      <c r="D8" s="75" t="s">
        <v>100</v>
      </c>
      <c r="E8" s="75" t="s">
        <v>101</v>
      </c>
      <c r="F8" s="75" t="s">
        <v>126</v>
      </c>
      <c r="G8" s="37" t="s">
        <v>38</v>
      </c>
      <c r="H8" s="37" t="s">
        <v>140</v>
      </c>
      <c r="I8" s="77">
        <v>1000</v>
      </c>
      <c r="J8" s="77">
        <v>1000</v>
      </c>
      <c r="K8" s="77"/>
      <c r="L8" s="38">
        <f>IFERROR(K8/J8*100,)</f>
        <v>0</v>
      </c>
      <c r="M8" s="39">
        <f>J8-I8</f>
        <v>0</v>
      </c>
      <c r="N8" s="41">
        <f>IFERROR(M8/I8*100,)</f>
        <v>0</v>
      </c>
      <c r="O8" s="23"/>
    </row>
    <row r="9" spans="1:15" s="3" customFormat="1" ht="210" x14ac:dyDescent="0.25">
      <c r="A9" s="73" t="s">
        <v>95</v>
      </c>
      <c r="B9" s="74" t="s">
        <v>98</v>
      </c>
      <c r="C9" s="36"/>
      <c r="D9" s="75" t="s">
        <v>102</v>
      </c>
      <c r="E9" s="75" t="s">
        <v>103</v>
      </c>
      <c r="F9" s="75" t="s">
        <v>126</v>
      </c>
      <c r="G9" s="37"/>
      <c r="H9" s="37" t="s">
        <v>141</v>
      </c>
      <c r="I9" s="77">
        <v>10000</v>
      </c>
      <c r="J9" s="77">
        <v>10000</v>
      </c>
      <c r="K9" s="77"/>
      <c r="L9" s="38">
        <f t="shared" ref="L9:L14" si="0">IFERROR(K9/J9*100,)</f>
        <v>0</v>
      </c>
      <c r="M9" s="39">
        <f t="shared" ref="M9:M14" si="1">J9-I9</f>
        <v>0</v>
      </c>
      <c r="N9" s="41">
        <f t="shared" ref="N9:N14" si="2">IFERROR(M9/I9*100,)</f>
        <v>0</v>
      </c>
      <c r="O9" s="23"/>
    </row>
    <row r="10" spans="1:15" s="3" customFormat="1" ht="210" x14ac:dyDescent="0.25">
      <c r="A10" s="73" t="s">
        <v>96</v>
      </c>
      <c r="B10" s="74" t="s">
        <v>98</v>
      </c>
      <c r="C10" s="36"/>
      <c r="D10" s="75" t="s">
        <v>104</v>
      </c>
      <c r="E10" s="75" t="s">
        <v>105</v>
      </c>
      <c r="F10" s="75" t="s">
        <v>126</v>
      </c>
      <c r="G10" s="37"/>
      <c r="H10" s="37" t="s">
        <v>128</v>
      </c>
      <c r="I10" s="77">
        <v>30000</v>
      </c>
      <c r="J10" s="77">
        <v>22000</v>
      </c>
      <c r="K10" s="77"/>
      <c r="L10" s="38">
        <f t="shared" si="0"/>
        <v>0</v>
      </c>
      <c r="M10" s="39">
        <f t="shared" si="1"/>
        <v>-8000</v>
      </c>
      <c r="N10" s="41">
        <f t="shared" si="2"/>
        <v>-26.666666666666668</v>
      </c>
      <c r="O10" s="23"/>
    </row>
    <row r="11" spans="1:15" s="3" customFormat="1" ht="105" x14ac:dyDescent="0.25">
      <c r="A11" s="73" t="s">
        <v>97</v>
      </c>
      <c r="B11" s="74" t="s">
        <v>99</v>
      </c>
      <c r="C11" s="36"/>
      <c r="D11" s="75" t="s">
        <v>106</v>
      </c>
      <c r="E11" s="75" t="s">
        <v>107</v>
      </c>
      <c r="F11" s="75" t="s">
        <v>42</v>
      </c>
      <c r="G11" s="37"/>
      <c r="H11" s="37" t="s">
        <v>129</v>
      </c>
      <c r="I11" s="77">
        <v>11000</v>
      </c>
      <c r="J11" s="77">
        <v>11000</v>
      </c>
      <c r="K11" s="77"/>
      <c r="L11" s="38">
        <f t="shared" si="0"/>
        <v>0</v>
      </c>
      <c r="M11" s="39">
        <f t="shared" si="1"/>
        <v>0</v>
      </c>
      <c r="N11" s="41">
        <f t="shared" si="2"/>
        <v>0</v>
      </c>
      <c r="O11" s="23"/>
    </row>
    <row r="12" spans="1:15" s="3" customFormat="1" ht="183.75" x14ac:dyDescent="0.25">
      <c r="A12" s="73" t="s">
        <v>97</v>
      </c>
      <c r="B12" s="74" t="s">
        <v>99</v>
      </c>
      <c r="C12" s="36"/>
      <c r="D12" s="75" t="s">
        <v>108</v>
      </c>
      <c r="E12" s="75" t="s">
        <v>109</v>
      </c>
      <c r="F12" s="75" t="s">
        <v>37</v>
      </c>
      <c r="G12" s="37"/>
      <c r="H12" s="37" t="s">
        <v>130</v>
      </c>
      <c r="I12" s="77">
        <v>31000</v>
      </c>
      <c r="J12" s="77">
        <v>31000</v>
      </c>
      <c r="K12" s="77"/>
      <c r="L12" s="38">
        <f t="shared" si="0"/>
        <v>0</v>
      </c>
      <c r="M12" s="39">
        <f t="shared" si="1"/>
        <v>0</v>
      </c>
      <c r="N12" s="41">
        <f t="shared" si="2"/>
        <v>0</v>
      </c>
      <c r="O12" s="23"/>
    </row>
    <row r="13" spans="1:15" s="3" customFormat="1" ht="183.75" x14ac:dyDescent="0.25">
      <c r="A13" s="73" t="s">
        <v>97</v>
      </c>
      <c r="B13" s="74" t="s">
        <v>99</v>
      </c>
      <c r="C13" s="36"/>
      <c r="D13" s="75" t="s">
        <v>110</v>
      </c>
      <c r="E13" s="75" t="s">
        <v>111</v>
      </c>
      <c r="F13" s="75" t="s">
        <v>36</v>
      </c>
      <c r="G13" s="37"/>
      <c r="H13" s="37" t="s">
        <v>131</v>
      </c>
      <c r="I13" s="77">
        <v>147000</v>
      </c>
      <c r="J13" s="77">
        <v>151001</v>
      </c>
      <c r="K13" s="77"/>
      <c r="L13" s="38">
        <f t="shared" si="0"/>
        <v>0</v>
      </c>
      <c r="M13" s="39">
        <f t="shared" si="1"/>
        <v>4001</v>
      </c>
      <c r="N13" s="41">
        <f t="shared" si="2"/>
        <v>2.721768707482993</v>
      </c>
      <c r="O13" s="23"/>
    </row>
    <row r="14" spans="1:15" s="3" customFormat="1" ht="131.25" x14ac:dyDescent="0.25">
      <c r="A14" s="73" t="s">
        <v>97</v>
      </c>
      <c r="B14" s="74" t="s">
        <v>99</v>
      </c>
      <c r="C14" s="36"/>
      <c r="D14" s="75" t="s">
        <v>112</v>
      </c>
      <c r="E14" s="75" t="s">
        <v>111</v>
      </c>
      <c r="F14" s="75" t="s">
        <v>40</v>
      </c>
      <c r="G14" s="37"/>
      <c r="H14" s="37" t="s">
        <v>132</v>
      </c>
      <c r="I14" s="77">
        <v>427900</v>
      </c>
      <c r="J14" s="77">
        <v>451448</v>
      </c>
      <c r="K14" s="77"/>
      <c r="L14" s="38">
        <f t="shared" si="0"/>
        <v>0</v>
      </c>
      <c r="M14" s="39">
        <f t="shared" si="1"/>
        <v>23548</v>
      </c>
      <c r="N14" s="41">
        <f t="shared" si="2"/>
        <v>5.503154942743631</v>
      </c>
      <c r="O14" s="23"/>
    </row>
    <row r="15" spans="1:15" s="3" customFormat="1" ht="157.5" x14ac:dyDescent="0.25">
      <c r="A15" s="73" t="s">
        <v>97</v>
      </c>
      <c r="B15" s="74" t="s">
        <v>99</v>
      </c>
      <c r="C15" s="36"/>
      <c r="D15" s="75" t="s">
        <v>113</v>
      </c>
      <c r="E15" s="75" t="s">
        <v>114</v>
      </c>
      <c r="F15" s="75" t="s">
        <v>127</v>
      </c>
      <c r="G15" s="37"/>
      <c r="H15" s="37" t="s">
        <v>133</v>
      </c>
      <c r="I15" s="77">
        <v>263160</v>
      </c>
      <c r="J15" s="77">
        <v>301176</v>
      </c>
      <c r="K15" s="77"/>
      <c r="L15" s="38">
        <f t="shared" ref="L15:L21" si="3">IFERROR(K15/J15*100,)</f>
        <v>0</v>
      </c>
      <c r="M15" s="39">
        <f t="shared" ref="M15:M21" si="4">J15-I15</f>
        <v>38016</v>
      </c>
      <c r="N15" s="41">
        <f t="shared" ref="N15:N21" si="5">IFERROR(M15/I15*100,)</f>
        <v>14.445964432284541</v>
      </c>
      <c r="O15" s="23"/>
    </row>
    <row r="16" spans="1:15" s="3" customFormat="1" ht="147" x14ac:dyDescent="0.25">
      <c r="A16" s="73" t="s">
        <v>97</v>
      </c>
      <c r="B16" s="74" t="s">
        <v>99</v>
      </c>
      <c r="C16" s="36"/>
      <c r="D16" s="76" t="s">
        <v>115</v>
      </c>
      <c r="E16" s="75" t="s">
        <v>42</v>
      </c>
      <c r="F16" s="75" t="s">
        <v>41</v>
      </c>
      <c r="G16" s="37" t="s">
        <v>42</v>
      </c>
      <c r="H16" s="37" t="s">
        <v>134</v>
      </c>
      <c r="I16" s="77">
        <v>50000</v>
      </c>
      <c r="J16" s="77">
        <f>71862-10036</f>
        <v>61826</v>
      </c>
      <c r="K16" s="77">
        <v>3941</v>
      </c>
      <c r="L16" s="38">
        <f t="shared" si="3"/>
        <v>6.3743408921812836</v>
      </c>
      <c r="M16" s="39">
        <f t="shared" si="4"/>
        <v>11826</v>
      </c>
      <c r="N16" s="41">
        <f t="shared" si="5"/>
        <v>23.652000000000001</v>
      </c>
      <c r="O16" s="23"/>
    </row>
    <row r="17" spans="1:14" s="3" customFormat="1" ht="236.25" x14ac:dyDescent="0.25">
      <c r="A17" s="73" t="s">
        <v>97</v>
      </c>
      <c r="B17" s="74" t="s">
        <v>99</v>
      </c>
      <c r="C17" s="36"/>
      <c r="D17" s="75" t="s">
        <v>116</v>
      </c>
      <c r="E17" s="75" t="s">
        <v>117</v>
      </c>
      <c r="F17" s="75" t="s">
        <v>43</v>
      </c>
      <c r="G17" s="37" t="s">
        <v>45</v>
      </c>
      <c r="H17" s="37" t="s">
        <v>135</v>
      </c>
      <c r="I17" s="77">
        <v>85725</v>
      </c>
      <c r="J17" s="77">
        <v>82204</v>
      </c>
      <c r="K17" s="77">
        <v>82204</v>
      </c>
      <c r="L17" s="38">
        <f t="shared" si="3"/>
        <v>100</v>
      </c>
      <c r="M17" s="39">
        <f t="shared" si="4"/>
        <v>-3521</v>
      </c>
      <c r="N17" s="41">
        <f t="shared" si="5"/>
        <v>-4.1073199183435403</v>
      </c>
    </row>
    <row r="18" spans="1:14" s="3" customFormat="1" ht="105" x14ac:dyDescent="0.25">
      <c r="A18" s="73" t="s">
        <v>97</v>
      </c>
      <c r="B18" s="74" t="s">
        <v>99</v>
      </c>
      <c r="C18" s="36"/>
      <c r="D18" s="75" t="s">
        <v>118</v>
      </c>
      <c r="E18" s="75" t="s">
        <v>119</v>
      </c>
      <c r="F18" s="75" t="s">
        <v>40</v>
      </c>
      <c r="G18" s="37"/>
      <c r="H18" s="37" t="s">
        <v>136</v>
      </c>
      <c r="I18" s="77">
        <v>35884</v>
      </c>
      <c r="J18" s="77">
        <v>34464</v>
      </c>
      <c r="K18" s="77">
        <v>34464</v>
      </c>
      <c r="L18" s="38">
        <f t="shared" si="3"/>
        <v>100</v>
      </c>
      <c r="M18" s="39">
        <f t="shared" si="4"/>
        <v>-1420</v>
      </c>
      <c r="N18" s="41">
        <f t="shared" si="5"/>
        <v>-3.9571954074239217</v>
      </c>
    </row>
    <row r="19" spans="1:14" s="3" customFormat="1" ht="131.25" x14ac:dyDescent="0.25">
      <c r="A19" s="73" t="s">
        <v>97</v>
      </c>
      <c r="B19" s="74" t="s">
        <v>99</v>
      </c>
      <c r="C19" s="36"/>
      <c r="D19" s="75" t="s">
        <v>120</v>
      </c>
      <c r="E19" s="75" t="s">
        <v>121</v>
      </c>
      <c r="F19" s="75" t="s">
        <v>40</v>
      </c>
      <c r="G19" s="37"/>
      <c r="H19" s="37" t="s">
        <v>137</v>
      </c>
      <c r="I19" s="77">
        <v>10650</v>
      </c>
      <c r="J19" s="77">
        <v>11000</v>
      </c>
      <c r="K19" s="77"/>
      <c r="L19" s="38">
        <f t="shared" si="3"/>
        <v>0</v>
      </c>
      <c r="M19" s="39">
        <f t="shared" si="4"/>
        <v>350</v>
      </c>
      <c r="N19" s="41">
        <f t="shared" si="5"/>
        <v>3.286384976525822</v>
      </c>
    </row>
    <row r="20" spans="1:14" s="3" customFormat="1" ht="183.75" x14ac:dyDescent="0.25">
      <c r="A20" s="73" t="s">
        <v>97</v>
      </c>
      <c r="B20" s="74" t="s">
        <v>98</v>
      </c>
      <c r="C20" s="36"/>
      <c r="D20" s="75" t="s">
        <v>122</v>
      </c>
      <c r="E20" s="75" t="s">
        <v>123</v>
      </c>
      <c r="F20" s="75" t="s">
        <v>39</v>
      </c>
      <c r="G20" s="37"/>
      <c r="H20" s="37" t="s">
        <v>138</v>
      </c>
      <c r="I20" s="77">
        <v>32036</v>
      </c>
      <c r="J20" s="77">
        <v>32036</v>
      </c>
      <c r="K20" s="77"/>
      <c r="L20" s="38">
        <f t="shared" si="3"/>
        <v>0</v>
      </c>
      <c r="M20" s="39">
        <f t="shared" si="4"/>
        <v>0</v>
      </c>
      <c r="N20" s="41">
        <f t="shared" si="5"/>
        <v>0</v>
      </c>
    </row>
    <row r="21" spans="1:14" s="3" customFormat="1" ht="236.25" x14ac:dyDescent="0.25">
      <c r="A21" s="73" t="s">
        <v>97</v>
      </c>
      <c r="B21" s="74" t="s">
        <v>98</v>
      </c>
      <c r="C21" s="36"/>
      <c r="D21" s="75" t="s">
        <v>124</v>
      </c>
      <c r="E21" s="75" t="s">
        <v>125</v>
      </c>
      <c r="F21" s="75" t="s">
        <v>43</v>
      </c>
      <c r="G21" s="37"/>
      <c r="H21" s="37" t="s">
        <v>139</v>
      </c>
      <c r="I21" s="77">
        <v>118791.29</v>
      </c>
      <c r="J21" s="77">
        <v>150000</v>
      </c>
      <c r="K21" s="77"/>
      <c r="L21" s="38">
        <f t="shared" si="3"/>
        <v>0</v>
      </c>
      <c r="M21" s="39">
        <f t="shared" si="4"/>
        <v>31208.710000000006</v>
      </c>
      <c r="N21" s="41">
        <f t="shared" si="5"/>
        <v>26.271884075002479</v>
      </c>
    </row>
    <row r="22" spans="1:14" s="3" customFormat="1" ht="26.25" x14ac:dyDescent="0.25">
      <c r="A22" s="78"/>
      <c r="B22" s="79"/>
      <c r="C22" s="80"/>
      <c r="D22" s="81"/>
      <c r="E22" s="81"/>
      <c r="F22" s="81"/>
      <c r="G22" s="82"/>
      <c r="H22" s="82"/>
      <c r="I22" s="83">
        <v>5000</v>
      </c>
      <c r="J22" s="83"/>
      <c r="K22" s="83"/>
      <c r="L22" s="84"/>
      <c r="M22" s="85"/>
      <c r="N22" s="86"/>
    </row>
    <row r="23" spans="1:14" s="3" customFormat="1" ht="21.75" thickBot="1" x14ac:dyDescent="0.3">
      <c r="A23" s="42"/>
      <c r="B23" s="43"/>
      <c r="C23" s="43"/>
      <c r="D23" s="44"/>
      <c r="E23" s="44"/>
      <c r="F23" s="45"/>
      <c r="G23" s="45"/>
      <c r="H23" s="45" t="s">
        <v>6</v>
      </c>
      <c r="I23" s="46">
        <f>SUM(I8:I22)</f>
        <v>1259146.29</v>
      </c>
      <c r="J23" s="46">
        <f>SUM(J8:J21)</f>
        <v>1350155</v>
      </c>
      <c r="K23" s="46">
        <f>SUM(K8:K21)</f>
        <v>120609</v>
      </c>
      <c r="L23" s="46">
        <f t="shared" ref="L23" si="6">IFERROR(K23/J23*100,)</f>
        <v>8.9329743622028577</v>
      </c>
      <c r="M23" s="46">
        <f t="shared" ref="M23" si="7">J23-I23</f>
        <v>91008.709999999963</v>
      </c>
      <c r="N23" s="47">
        <f t="shared" ref="N23" si="8">IFERROR(M23/J23*100,)</f>
        <v>6.7406120038069677</v>
      </c>
    </row>
    <row r="24" spans="1:14" s="3" customFormat="1" x14ac:dyDescent="0.25">
      <c r="A24" s="87" t="s">
        <v>66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</sheetData>
  <sheetProtection formatCells="0" formatRows="0" insertRows="0" deleteRows="0"/>
  <mergeCells count="18">
    <mergeCell ref="A1:N1"/>
    <mergeCell ref="G6:G7"/>
    <mergeCell ref="H6:H7"/>
    <mergeCell ref="A3:N3"/>
    <mergeCell ref="M6:N6"/>
    <mergeCell ref="A6:A7"/>
    <mergeCell ref="B6:B7"/>
    <mergeCell ref="D6:D7"/>
    <mergeCell ref="F6:F7"/>
    <mergeCell ref="E6:E7"/>
    <mergeCell ref="A2:N2"/>
    <mergeCell ref="A5:N5"/>
    <mergeCell ref="A24:N24"/>
    <mergeCell ref="C6:C7"/>
    <mergeCell ref="I6:I7"/>
    <mergeCell ref="J6:J7"/>
    <mergeCell ref="L6:L7"/>
    <mergeCell ref="K6:K7"/>
  </mergeCells>
  <dataValidations count="1">
    <dataValidation type="list" allowBlank="1" showInputMessage="1" showErrorMessage="1" sqref="F12:F16 F18:F22">
      <formula1>$B$11:$B$20</formula1>
      <formula2>0</formula2>
    </dataValidation>
  </dataValidations>
  <pageMargins left="0.23622047244094491" right="0.23622047244094491" top="0.27" bottom="0.17" header="0.31496062992125984" footer="0.31496062992125984"/>
  <pageSetup paperSize="9" scale="41" fitToHeight="0" orientation="landscape" r:id="rId1"/>
  <rowBreaks count="1" manualBreakCount="1">
    <brk id="1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G8:G22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B2:AA34"/>
  <sheetViews>
    <sheetView showGridLines="0" view="pageBreakPreview" zoomScale="80" zoomScaleNormal="85" zoomScaleSheetLayoutView="80" workbookViewId="0">
      <selection activeCell="J9" sqref="J9"/>
    </sheetView>
  </sheetViews>
  <sheetFormatPr defaultRowHeight="15" x14ac:dyDescent="0.25"/>
  <cols>
    <col min="1" max="1" width="1.140625" customWidth="1"/>
    <col min="2" max="2" width="41.42578125" bestFit="1" customWidth="1"/>
    <col min="3" max="4" width="19" customWidth="1"/>
    <col min="5" max="5" width="18.140625" customWidth="1"/>
    <col min="6" max="6" width="17.28515625" customWidth="1"/>
    <col min="7" max="8" width="17.42578125" customWidth="1"/>
    <col min="10" max="10" width="11.7109375" bestFit="1" customWidth="1"/>
    <col min="11" max="11" width="37.7109375" bestFit="1" customWidth="1"/>
  </cols>
  <sheetData>
    <row r="2" spans="2:27" ht="21" x14ac:dyDescent="0.25">
      <c r="B2" s="49" t="s">
        <v>143</v>
      </c>
      <c r="C2" s="29"/>
      <c r="D2" s="29"/>
      <c r="E2" s="29"/>
      <c r="F2" s="29"/>
      <c r="G2" s="48"/>
    </row>
    <row r="3" spans="2:27" s="2" customFormat="1" ht="24" customHeight="1" x14ac:dyDescent="0.25">
      <c r="B3" s="50" t="s">
        <v>84</v>
      </c>
      <c r="C3" s="30"/>
      <c r="D3" s="30"/>
      <c r="E3" s="31"/>
      <c r="F3" s="31"/>
      <c r="G3" s="32"/>
      <c r="H3" s="4"/>
      <c r="I3" s="4"/>
      <c r="J3" s="4"/>
      <c r="K3" s="4"/>
      <c r="L3" s="4"/>
      <c r="M3" s="4"/>
    </row>
    <row r="4" spans="2:27" s="2" customFormat="1" ht="23.25" customHeight="1" x14ac:dyDescent="0.25">
      <c r="B4" s="26"/>
      <c r="C4" s="27"/>
      <c r="D4" s="27"/>
      <c r="E4" s="28"/>
      <c r="F4" s="33" t="s">
        <v>26</v>
      </c>
      <c r="G4" s="28"/>
      <c r="H4" s="4"/>
      <c r="I4" s="4"/>
      <c r="J4" s="4"/>
      <c r="K4" s="4"/>
      <c r="L4" s="4"/>
      <c r="M4" s="4"/>
    </row>
    <row r="5" spans="2:27" ht="23.45" customHeight="1" x14ac:dyDescent="0.25">
      <c r="B5" s="96" t="s">
        <v>7</v>
      </c>
      <c r="C5" s="94" t="s">
        <v>86</v>
      </c>
      <c r="D5" s="94" t="s">
        <v>87</v>
      </c>
      <c r="E5" s="96" t="s">
        <v>27</v>
      </c>
      <c r="F5" s="96"/>
      <c r="G5" s="95" t="s">
        <v>77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5"/>
      <c r="Y5" s="5"/>
      <c r="Z5" s="5"/>
      <c r="AA5" s="5"/>
    </row>
    <row r="6" spans="2:27" ht="46.15" customHeight="1" x14ac:dyDescent="0.25">
      <c r="B6" s="96"/>
      <c r="C6" s="94"/>
      <c r="D6" s="94"/>
      <c r="E6" s="66" t="s">
        <v>89</v>
      </c>
      <c r="F6" s="67" t="s">
        <v>90</v>
      </c>
      <c r="G6" s="9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4.95" customHeight="1" x14ac:dyDescent="0.25">
      <c r="B7" s="65" t="s">
        <v>8</v>
      </c>
      <c r="C7" s="68"/>
      <c r="D7" s="68"/>
      <c r="E7" s="68"/>
      <c r="F7" s="69"/>
      <c r="G7" s="6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24.95" customHeight="1" x14ac:dyDescent="0.25">
      <c r="B8" s="51" t="s">
        <v>9</v>
      </c>
      <c r="C8" s="52">
        <f>C9+C19+C20+C21</f>
        <v>1140356</v>
      </c>
      <c r="D8" s="52">
        <f>D9+D19+D20+D21</f>
        <v>1200156</v>
      </c>
      <c r="E8" s="52">
        <f>D8-C8</f>
        <v>59800</v>
      </c>
      <c r="F8" s="53">
        <f>IFERROR(E8/D8*100,)</f>
        <v>4.9826855842073865</v>
      </c>
      <c r="G8" s="53">
        <f>IFERROR(D8/$D$25*100,0)</f>
        <v>88.890172691155684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24.95" customHeight="1" x14ac:dyDescent="0.25">
      <c r="B9" s="54" t="s">
        <v>10</v>
      </c>
      <c r="C9" s="52">
        <f>C10+C17+C18</f>
        <v>1032778</v>
      </c>
      <c r="D9" s="52">
        <f>D10+D17+D18</f>
        <v>1059547</v>
      </c>
      <c r="E9" s="52">
        <f t="shared" ref="E9:E25" si="0">D9-C9</f>
        <v>26769</v>
      </c>
      <c r="F9" s="53">
        <f t="shared" ref="F9:F25" si="1">IFERROR(E9/D9*100,)</f>
        <v>2.5264570613667914</v>
      </c>
      <c r="G9" s="53">
        <f t="shared" ref="G9:G25" si="2">IFERROR(D9/$D$25*100,0)</f>
        <v>78.475894637360426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24.95" customHeight="1" x14ac:dyDescent="0.25">
      <c r="B10" s="54" t="s">
        <v>11</v>
      </c>
      <c r="C10" s="52">
        <f>C11+C14</f>
        <v>502312</v>
      </c>
      <c r="D10" s="52">
        <f>D11+D14</f>
        <v>506007</v>
      </c>
      <c r="E10" s="52">
        <f t="shared" si="0"/>
        <v>3695</v>
      </c>
      <c r="F10" s="53">
        <f t="shared" si="1"/>
        <v>0.73022705219493012</v>
      </c>
      <c r="G10" s="53">
        <f t="shared" si="2"/>
        <v>37.477669247109226</v>
      </c>
      <c r="J10" s="5"/>
      <c r="K10" s="97"/>
      <c r="L10" s="97"/>
      <c r="M10" s="97"/>
      <c r="N10" s="97"/>
      <c r="O10" s="97"/>
      <c r="P10" s="97"/>
      <c r="Q10" s="97"/>
      <c r="R10" s="97"/>
      <c r="S10" s="5"/>
      <c r="T10" s="5"/>
      <c r="U10" s="5"/>
      <c r="V10" s="5"/>
      <c r="W10" s="5"/>
      <c r="X10" s="5"/>
      <c r="Y10" s="5"/>
      <c r="Z10" s="5"/>
      <c r="AA10" s="5"/>
    </row>
    <row r="11" spans="2:27" ht="24.95" customHeight="1" x14ac:dyDescent="0.25">
      <c r="B11" s="58" t="s">
        <v>12</v>
      </c>
      <c r="C11" s="72">
        <f>SUM(C12:C13)</f>
        <v>469006</v>
      </c>
      <c r="D11" s="72">
        <f>SUM(D12:D13)</f>
        <v>470638</v>
      </c>
      <c r="E11" s="52">
        <f t="shared" si="0"/>
        <v>1632</v>
      </c>
      <c r="F11" s="53">
        <f t="shared" si="1"/>
        <v>0.34676332977787599</v>
      </c>
      <c r="G11" s="53">
        <f t="shared" si="2"/>
        <v>34.858046033199123</v>
      </c>
      <c r="I11" s="98"/>
      <c r="J11" s="98"/>
      <c r="K11" s="97"/>
      <c r="L11" s="97"/>
      <c r="M11" s="97"/>
      <c r="N11" s="97"/>
      <c r="O11" s="97"/>
      <c r="P11" s="97"/>
      <c r="Q11" s="97"/>
      <c r="R11" s="97"/>
      <c r="S11" s="5"/>
      <c r="T11" s="5"/>
      <c r="U11" s="5"/>
      <c r="V11" s="5"/>
      <c r="W11" s="5"/>
      <c r="X11" s="5"/>
      <c r="Y11" s="5"/>
      <c r="Z11" s="5"/>
      <c r="AA11" s="5"/>
    </row>
    <row r="12" spans="2:27" ht="24.95" customHeight="1" x14ac:dyDescent="0.25">
      <c r="B12" s="55" t="s">
        <v>93</v>
      </c>
      <c r="C12" s="56">
        <v>432051</v>
      </c>
      <c r="D12" s="56">
        <v>470638</v>
      </c>
      <c r="E12" s="52">
        <f t="shared" si="0"/>
        <v>38587</v>
      </c>
      <c r="F12" s="53">
        <f t="shared" si="1"/>
        <v>8.198870469447856</v>
      </c>
      <c r="G12" s="53">
        <f t="shared" si="2"/>
        <v>34.858046033199123</v>
      </c>
      <c r="I12" s="71"/>
      <c r="J12" s="71"/>
      <c r="K12" s="70"/>
      <c r="L12" s="70"/>
      <c r="M12" s="70"/>
      <c r="N12" s="70"/>
      <c r="O12" s="70"/>
      <c r="P12" s="70"/>
      <c r="Q12" s="70"/>
      <c r="R12" s="70"/>
      <c r="S12" s="5"/>
      <c r="T12" s="5"/>
      <c r="U12" s="5"/>
      <c r="V12" s="5"/>
      <c r="W12" s="5"/>
      <c r="X12" s="5"/>
      <c r="Y12" s="5"/>
      <c r="Z12" s="5"/>
      <c r="AA12" s="5"/>
    </row>
    <row r="13" spans="2:27" ht="24.95" customHeight="1" x14ac:dyDescent="0.25">
      <c r="B13" s="55" t="s">
        <v>91</v>
      </c>
      <c r="C13" s="56">
        <v>36955</v>
      </c>
      <c r="D13" s="56"/>
      <c r="E13" s="52">
        <f t="shared" si="0"/>
        <v>-36955</v>
      </c>
      <c r="F13" s="53">
        <f t="shared" si="1"/>
        <v>0</v>
      </c>
      <c r="G13" s="53">
        <f t="shared" si="2"/>
        <v>0</v>
      </c>
      <c r="I13" s="71"/>
      <c r="J13" s="71"/>
      <c r="K13" s="70"/>
      <c r="L13" s="70"/>
      <c r="M13" s="70"/>
      <c r="N13" s="70"/>
      <c r="O13" s="70"/>
      <c r="P13" s="70"/>
      <c r="Q13" s="70"/>
      <c r="R13" s="70"/>
      <c r="S13" s="5"/>
      <c r="T13" s="5"/>
      <c r="U13" s="5"/>
      <c r="V13" s="5"/>
      <c r="W13" s="5"/>
      <c r="X13" s="5"/>
      <c r="Y13" s="5"/>
      <c r="Z13" s="5"/>
      <c r="AA13" s="5"/>
    </row>
    <row r="14" spans="2:27" ht="24.95" customHeight="1" x14ac:dyDescent="0.25">
      <c r="B14" s="58" t="s">
        <v>13</v>
      </c>
      <c r="C14" s="72">
        <f>SUM(C15:C16)</f>
        <v>33306</v>
      </c>
      <c r="D14" s="72">
        <f>SUM(D15:D16)</f>
        <v>35369</v>
      </c>
      <c r="E14" s="52">
        <f t="shared" si="0"/>
        <v>2063</v>
      </c>
      <c r="F14" s="53">
        <f t="shared" si="1"/>
        <v>5.8327914275212756</v>
      </c>
      <c r="G14" s="53">
        <f t="shared" si="2"/>
        <v>2.6196232139100961</v>
      </c>
      <c r="I14" s="98"/>
      <c r="J14" s="98"/>
    </row>
    <row r="15" spans="2:27" ht="24.95" customHeight="1" x14ac:dyDescent="0.25">
      <c r="B15" s="55" t="s">
        <v>94</v>
      </c>
      <c r="C15" s="57">
        <v>32001</v>
      </c>
      <c r="D15" s="57">
        <v>35369</v>
      </c>
      <c r="E15" s="52">
        <f t="shared" si="0"/>
        <v>3368</v>
      </c>
      <c r="F15" s="53">
        <f t="shared" si="1"/>
        <v>9.5224631739659014</v>
      </c>
      <c r="G15" s="53">
        <f t="shared" si="2"/>
        <v>2.6196232139100961</v>
      </c>
      <c r="I15" s="71"/>
      <c r="J15" s="71"/>
    </row>
    <row r="16" spans="2:27" ht="24.95" customHeight="1" x14ac:dyDescent="0.25">
      <c r="B16" s="55" t="s">
        <v>92</v>
      </c>
      <c r="C16" s="57">
        <v>1305</v>
      </c>
      <c r="D16" s="57"/>
      <c r="E16" s="52">
        <f t="shared" si="0"/>
        <v>-1305</v>
      </c>
      <c r="F16" s="53">
        <f t="shared" si="1"/>
        <v>0</v>
      </c>
      <c r="G16" s="53">
        <f t="shared" si="2"/>
        <v>0</v>
      </c>
      <c r="I16" s="71"/>
      <c r="J16" s="71"/>
    </row>
    <row r="17" spans="2:12" ht="24.95" customHeight="1" x14ac:dyDescent="0.25">
      <c r="B17" s="58" t="s">
        <v>85</v>
      </c>
      <c r="C17" s="59">
        <v>484220</v>
      </c>
      <c r="D17" s="59">
        <v>512788</v>
      </c>
      <c r="E17" s="52">
        <f t="shared" si="0"/>
        <v>28568</v>
      </c>
      <c r="F17" s="53">
        <f t="shared" si="1"/>
        <v>5.5711132085774242</v>
      </c>
      <c r="G17" s="53">
        <f t="shared" si="2"/>
        <v>37.979907506984375</v>
      </c>
    </row>
    <row r="18" spans="2:12" ht="24.95" customHeight="1" x14ac:dyDescent="0.25">
      <c r="B18" s="58" t="s">
        <v>68</v>
      </c>
      <c r="C18" s="59">
        <v>46246</v>
      </c>
      <c r="D18" s="59">
        <v>40752</v>
      </c>
      <c r="E18" s="52">
        <f t="shared" si="0"/>
        <v>-5494</v>
      </c>
      <c r="F18" s="53">
        <f t="shared" si="1"/>
        <v>-13.481546917942676</v>
      </c>
      <c r="G18" s="53">
        <f t="shared" si="2"/>
        <v>3.0183178832668225</v>
      </c>
      <c r="H18" s="25"/>
      <c r="I18" s="25"/>
      <c r="J18" s="25"/>
      <c r="K18" s="25"/>
      <c r="L18" s="19"/>
    </row>
    <row r="19" spans="2:12" ht="24.95" customHeight="1" x14ac:dyDescent="0.25">
      <c r="B19" s="58" t="s">
        <v>14</v>
      </c>
      <c r="C19" s="59">
        <v>25263</v>
      </c>
      <c r="D19" s="59">
        <v>20000</v>
      </c>
      <c r="E19" s="52">
        <f t="shared" si="0"/>
        <v>-5263</v>
      </c>
      <c r="F19" s="53">
        <f t="shared" si="1"/>
        <v>-26.314999999999998</v>
      </c>
      <c r="G19" s="53">
        <f t="shared" si="2"/>
        <v>1.4813103078459082</v>
      </c>
    </row>
    <row r="20" spans="2:12" ht="24.95" customHeight="1" x14ac:dyDescent="0.25">
      <c r="B20" s="58" t="s">
        <v>15</v>
      </c>
      <c r="C20" s="60"/>
      <c r="D20" s="60"/>
      <c r="E20" s="52">
        <f t="shared" si="0"/>
        <v>0</v>
      </c>
      <c r="F20" s="53">
        <f t="shared" si="1"/>
        <v>0</v>
      </c>
      <c r="G20" s="53">
        <f t="shared" si="2"/>
        <v>0</v>
      </c>
    </row>
    <row r="21" spans="2:12" ht="24.95" customHeight="1" x14ac:dyDescent="0.25">
      <c r="B21" s="58" t="s">
        <v>16</v>
      </c>
      <c r="C21" s="60">
        <v>82315</v>
      </c>
      <c r="D21" s="60">
        <v>120609</v>
      </c>
      <c r="E21" s="52">
        <f t="shared" si="0"/>
        <v>38294</v>
      </c>
      <c r="F21" s="53">
        <f t="shared" si="1"/>
        <v>31.750532713147443</v>
      </c>
      <c r="G21" s="53">
        <f t="shared" si="2"/>
        <v>8.9329677459493571</v>
      </c>
    </row>
    <row r="22" spans="2:12" ht="24.95" customHeight="1" x14ac:dyDescent="0.25">
      <c r="B22" s="51" t="s">
        <v>17</v>
      </c>
      <c r="C22" s="52">
        <f>SUM(C23:C24)</f>
        <v>118791</v>
      </c>
      <c r="D22" s="52">
        <f>SUM(D23:D24)</f>
        <v>150000</v>
      </c>
      <c r="E22" s="52">
        <f t="shared" si="0"/>
        <v>31209</v>
      </c>
      <c r="F22" s="53">
        <f t="shared" si="1"/>
        <v>20.806000000000001</v>
      </c>
      <c r="G22" s="53">
        <f t="shared" si="2"/>
        <v>11.109827308844311</v>
      </c>
    </row>
    <row r="23" spans="2:12" ht="36" customHeight="1" x14ac:dyDescent="0.25">
      <c r="B23" s="58" t="s">
        <v>18</v>
      </c>
      <c r="C23" s="60">
        <v>118791</v>
      </c>
      <c r="D23" s="60">
        <v>150000</v>
      </c>
      <c r="E23" s="52">
        <f t="shared" si="0"/>
        <v>31209</v>
      </c>
      <c r="F23" s="53">
        <f t="shared" si="1"/>
        <v>20.806000000000001</v>
      </c>
      <c r="G23" s="53">
        <f t="shared" si="2"/>
        <v>11.109827308844311</v>
      </c>
    </row>
    <row r="24" spans="2:12" ht="24.95" customHeight="1" x14ac:dyDescent="0.25">
      <c r="B24" s="58" t="s">
        <v>34</v>
      </c>
      <c r="C24" s="60"/>
      <c r="D24" s="60"/>
      <c r="E24" s="52">
        <f t="shared" si="0"/>
        <v>0</v>
      </c>
      <c r="F24" s="53">
        <f t="shared" si="1"/>
        <v>0</v>
      </c>
      <c r="G24" s="53">
        <f t="shared" si="2"/>
        <v>0</v>
      </c>
    </row>
    <row r="25" spans="2:12" ht="24.95" customHeight="1" x14ac:dyDescent="0.25">
      <c r="B25" s="51" t="s">
        <v>19</v>
      </c>
      <c r="C25" s="52">
        <f>SUM(C8,C22)</f>
        <v>1259147</v>
      </c>
      <c r="D25" s="52">
        <f>SUM(D8,D22)</f>
        <v>1350156</v>
      </c>
      <c r="E25" s="52">
        <f t="shared" si="0"/>
        <v>91009</v>
      </c>
      <c r="F25" s="53">
        <f t="shared" si="1"/>
        <v>6.7406284903374125</v>
      </c>
      <c r="G25" s="53">
        <f t="shared" si="2"/>
        <v>100</v>
      </c>
    </row>
    <row r="26" spans="2:12" ht="24.95" customHeight="1" x14ac:dyDescent="0.25">
      <c r="B26" s="65" t="s">
        <v>20</v>
      </c>
      <c r="C26" s="61"/>
      <c r="D26" s="61"/>
      <c r="E26" s="61"/>
      <c r="F26" s="62"/>
      <c r="G26" s="62"/>
    </row>
    <row r="27" spans="2:12" ht="24.95" customHeight="1" x14ac:dyDescent="0.25">
      <c r="B27" s="54" t="s">
        <v>21</v>
      </c>
      <c r="C27" s="52">
        <f>SUM(C28:C29)</f>
        <v>1126887.29</v>
      </c>
      <c r="D27" s="52">
        <f t="shared" ref="D27" si="3">SUM(D28:D29)</f>
        <v>1222487</v>
      </c>
      <c r="E27" s="52">
        <f>D27-C27</f>
        <v>95599.709999999963</v>
      </c>
      <c r="F27" s="53">
        <f>IFERROR(E27/D27*100,)</f>
        <v>7.820100336445293</v>
      </c>
      <c r="G27" s="53">
        <f>IFERROR(D27/$D$33*100,0)</f>
        <v>90.544196777407038</v>
      </c>
    </row>
    <row r="28" spans="2:12" ht="24.95" customHeight="1" x14ac:dyDescent="0.25">
      <c r="B28" s="58" t="s">
        <v>22</v>
      </c>
      <c r="C28" s="59">
        <f>'Quadro Geral'!I8+'Quadro Geral'!I9+'Quadro Geral'!I10+'Quadro Geral'!I20+'Quadro Geral'!I21+'Quadro Geral'!I22</f>
        <v>196827.28999999998</v>
      </c>
      <c r="D28" s="59">
        <f>'Quadro Geral'!J8+'Quadro Geral'!J9+'Quadro Geral'!J10+'Quadro Geral'!J20+'Quadro Geral'!J21</f>
        <v>215036</v>
      </c>
      <c r="E28" s="52">
        <f t="shared" ref="E28:E32" si="4">D28-C28</f>
        <v>18208.710000000021</v>
      </c>
      <c r="F28" s="53">
        <f t="shared" ref="F28:F32" si="5">IFERROR(E28/D28*100,)</f>
        <v>8.4677495861158238</v>
      </c>
      <c r="G28" s="53">
        <f t="shared" ref="G28:G32" si="6">IFERROR(D28/$D$33*100,0)</f>
        <v>15.92676396413745</v>
      </c>
    </row>
    <row r="29" spans="2:12" ht="24.95" customHeight="1" x14ac:dyDescent="0.25">
      <c r="B29" s="58" t="s">
        <v>70</v>
      </c>
      <c r="C29" s="59">
        <f>'Quadro Geral'!I11+'Quadro Geral'!I12+'Quadro Geral'!I13+'Quadro Geral'!I14+'Quadro Geral'!I15+'Quadro Geral'!I16</f>
        <v>930060</v>
      </c>
      <c r="D29" s="59">
        <f>'Quadro Geral'!J11+'Quadro Geral'!J12+'Quadro Geral'!J13+'Quadro Geral'!J14+'Quadro Geral'!J15+'Quadro Geral'!J16</f>
        <v>1007451</v>
      </c>
      <c r="E29" s="52">
        <f t="shared" si="4"/>
        <v>77391</v>
      </c>
      <c r="F29" s="53">
        <f t="shared" si="5"/>
        <v>7.6818624429376721</v>
      </c>
      <c r="G29" s="53">
        <f t="shared" si="6"/>
        <v>74.617432813269588</v>
      </c>
    </row>
    <row r="30" spans="2:12" ht="24.95" customHeight="1" x14ac:dyDescent="0.25">
      <c r="B30" s="58" t="s">
        <v>23</v>
      </c>
      <c r="C30" s="59">
        <f>'Quadro Geral'!I18</f>
        <v>35884</v>
      </c>
      <c r="D30" s="59">
        <f>'Quadro Geral'!J18</f>
        <v>34464</v>
      </c>
      <c r="E30" s="52">
        <f t="shared" si="4"/>
        <v>-1420</v>
      </c>
      <c r="F30" s="53">
        <f t="shared" si="5"/>
        <v>-4.1202414113277621</v>
      </c>
      <c r="G30" s="53">
        <f t="shared" si="6"/>
        <v>2.5525958130733137</v>
      </c>
    </row>
    <row r="31" spans="2:12" ht="24.95" customHeight="1" x14ac:dyDescent="0.25">
      <c r="B31" s="58" t="s">
        <v>69</v>
      </c>
      <c r="C31" s="59">
        <f>'Quadro Geral'!I17</f>
        <v>85725</v>
      </c>
      <c r="D31" s="59">
        <f>'Quadro Geral'!J17</f>
        <v>82204</v>
      </c>
      <c r="E31" s="52">
        <f t="shared" si="4"/>
        <v>-3521</v>
      </c>
      <c r="F31" s="53">
        <f t="shared" si="5"/>
        <v>-4.2832465573451408</v>
      </c>
      <c r="G31" s="53">
        <f t="shared" si="6"/>
        <v>6.0884861367768881</v>
      </c>
    </row>
    <row r="32" spans="2:12" ht="24.95" customHeight="1" x14ac:dyDescent="0.25">
      <c r="B32" s="58" t="s">
        <v>35</v>
      </c>
      <c r="C32" s="59">
        <f>'Quadro Geral'!I19</f>
        <v>10650</v>
      </c>
      <c r="D32" s="59">
        <f>'Quadro Geral'!J19</f>
        <v>11000</v>
      </c>
      <c r="E32" s="52">
        <f t="shared" si="4"/>
        <v>350</v>
      </c>
      <c r="F32" s="53">
        <f t="shared" si="5"/>
        <v>3.1818181818181817</v>
      </c>
      <c r="G32" s="53">
        <f t="shared" si="6"/>
        <v>0.81472127274275907</v>
      </c>
    </row>
    <row r="33" spans="2:7" ht="24.95" customHeight="1" x14ac:dyDescent="0.25">
      <c r="B33" s="51" t="s">
        <v>24</v>
      </c>
      <c r="C33" s="52">
        <f>SUM(C27,C30:C32)</f>
        <v>1259146.29</v>
      </c>
      <c r="D33" s="52">
        <f t="shared" ref="D33" si="7">SUM(D27,D30:D32)</f>
        <v>1350155</v>
      </c>
      <c r="E33" s="52">
        <f t="shared" ref="E33" si="8">D33-C33</f>
        <v>91008.709999999963</v>
      </c>
      <c r="F33" s="53">
        <f t="shared" ref="F33" si="9">IFERROR(E33/D33*100,)</f>
        <v>6.7406120038069677</v>
      </c>
      <c r="G33" s="53">
        <f t="shared" ref="G33" si="10">IFERROR(D33/$D$33*100,0)</f>
        <v>100</v>
      </c>
    </row>
    <row r="34" spans="2:7" ht="24.95" customHeight="1" x14ac:dyDescent="0.25">
      <c r="B34" s="58" t="s">
        <v>25</v>
      </c>
      <c r="C34" s="63">
        <f>C25-C33</f>
        <v>0.7099999999627471</v>
      </c>
      <c r="D34" s="63">
        <f>D25-D33</f>
        <v>1</v>
      </c>
      <c r="E34" s="63">
        <f t="shared" ref="E34" si="11">E25-E33</f>
        <v>0.2900000000372529</v>
      </c>
      <c r="F34" s="64"/>
      <c r="G34" s="64"/>
    </row>
  </sheetData>
  <mergeCells count="15">
    <mergeCell ref="P10:P11"/>
    <mergeCell ref="Q10:Q11"/>
    <mergeCell ref="I11:J11"/>
    <mergeCell ref="I14:J14"/>
    <mergeCell ref="R10:R11"/>
    <mergeCell ref="K10:K11"/>
    <mergeCell ref="L10:L11"/>
    <mergeCell ref="M10:M11"/>
    <mergeCell ref="N10:N11"/>
    <mergeCell ref="O10:O11"/>
    <mergeCell ref="G5:G6"/>
    <mergeCell ref="B5:B6"/>
    <mergeCell ref="C5:C6"/>
    <mergeCell ref="E5:F5"/>
    <mergeCell ref="D5:D6"/>
  </mergeCells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25"/>
    <row r="4" spans="2:12" ht="43.5" customHeight="1" x14ac:dyDescent="0.3">
      <c r="B4" s="111" t="s">
        <v>72</v>
      </c>
      <c r="C4" s="111"/>
      <c r="D4" s="111"/>
      <c r="E4" s="111"/>
      <c r="F4" s="111"/>
    </row>
    <row r="5" spans="2:12" ht="3" customHeight="1" x14ac:dyDescent="0.25"/>
    <row r="6" spans="2:12" ht="27.75" customHeight="1" x14ac:dyDescent="0.25">
      <c r="B6" s="99" t="s">
        <v>73</v>
      </c>
      <c r="C6" s="100"/>
      <c r="D6" s="100"/>
      <c r="E6" s="100"/>
      <c r="F6" s="101"/>
      <c r="L6" t="s">
        <v>44</v>
      </c>
    </row>
    <row r="7" spans="2:12" s="2" customFormat="1" ht="30" customHeight="1" x14ac:dyDescent="0.25">
      <c r="B7" s="112" t="s">
        <v>71</v>
      </c>
      <c r="C7" s="113"/>
      <c r="D7" s="14"/>
      <c r="E7" s="14"/>
      <c r="F7" s="14"/>
      <c r="G7" s="4"/>
      <c r="H7" s="4"/>
      <c r="I7" s="4"/>
      <c r="J7" s="4"/>
      <c r="K7" s="4"/>
      <c r="L7" s="2" t="s">
        <v>50</v>
      </c>
    </row>
    <row r="8" spans="2:12" x14ac:dyDescent="0.25">
      <c r="L8" t="s">
        <v>49</v>
      </c>
    </row>
    <row r="9" spans="2:12" s="1" customFormat="1" ht="24" customHeight="1" x14ac:dyDescent="0.25">
      <c r="B9" s="10" t="s">
        <v>31</v>
      </c>
      <c r="C9" s="11"/>
      <c r="D9" s="11"/>
      <c r="E9" s="11"/>
      <c r="F9" s="12"/>
    </row>
    <row r="10" spans="2:12" s="1" customFormat="1" ht="20.25" customHeight="1" x14ac:dyDescent="0.25">
      <c r="B10" s="8" t="s">
        <v>28</v>
      </c>
      <c r="C10" s="121"/>
      <c r="D10" s="122"/>
      <c r="E10" s="122"/>
      <c r="F10" s="123"/>
    </row>
    <row r="11" spans="2:12" s="1" customFormat="1" ht="33" customHeight="1" x14ac:dyDescent="0.25">
      <c r="B11" s="6" t="s">
        <v>29</v>
      </c>
      <c r="C11" s="121"/>
      <c r="D11" s="122"/>
      <c r="E11" s="122"/>
      <c r="F11" s="123"/>
    </row>
    <row r="12" spans="2:12" s="1" customFormat="1" ht="20.25" customHeight="1" x14ac:dyDescent="0.25">
      <c r="B12" s="8" t="s">
        <v>62</v>
      </c>
      <c r="C12" s="121"/>
      <c r="D12" s="122"/>
      <c r="E12" s="122"/>
      <c r="F12" s="123"/>
    </row>
    <row r="13" spans="2:12" s="1" customFormat="1" ht="30" customHeight="1" x14ac:dyDescent="0.25">
      <c r="B13" s="8" t="s">
        <v>63</v>
      </c>
      <c r="C13" s="121"/>
      <c r="D13" s="122"/>
      <c r="E13" s="122"/>
      <c r="F13" s="123"/>
    </row>
    <row r="14" spans="2:12" s="1" customFormat="1" ht="27" customHeight="1" x14ac:dyDescent="0.25">
      <c r="B14" s="8" t="s">
        <v>30</v>
      </c>
      <c r="C14" s="121"/>
      <c r="D14" s="122"/>
      <c r="E14" s="122"/>
      <c r="F14" s="123"/>
    </row>
    <row r="15" spans="2:12" s="1" customFormat="1" ht="26.25" customHeight="1" x14ac:dyDescent="0.25">
      <c r="B15" s="8" t="s">
        <v>64</v>
      </c>
      <c r="C15" s="121"/>
      <c r="D15" s="122"/>
      <c r="E15" s="122"/>
      <c r="F15" s="123"/>
    </row>
    <row r="16" spans="2:12" s="1" customFormat="1" x14ac:dyDescent="0.25">
      <c r="B16" s="9"/>
      <c r="C16" s="9"/>
      <c r="D16" s="9"/>
      <c r="E16" s="9"/>
      <c r="F16" s="9"/>
    </row>
    <row r="17" spans="2:10" s="1" customFormat="1" ht="24" customHeight="1" x14ac:dyDescent="0.25">
      <c r="B17" s="10" t="s">
        <v>32</v>
      </c>
      <c r="C17" s="11"/>
      <c r="D17" s="11"/>
      <c r="E17" s="11"/>
      <c r="F17" s="12"/>
    </row>
    <row r="18" spans="2:10" s="1" customFormat="1" ht="14.25" customHeight="1" x14ac:dyDescent="0.25">
      <c r="B18" s="15" t="s">
        <v>52</v>
      </c>
      <c r="C18" s="13"/>
      <c r="D18" s="13"/>
      <c r="E18" s="13"/>
      <c r="F18" s="13"/>
    </row>
    <row r="19" spans="2:10" s="1" customFormat="1" ht="33" customHeight="1" x14ac:dyDescent="0.25">
      <c r="B19" s="7" t="s">
        <v>53</v>
      </c>
      <c r="C19" s="102"/>
      <c r="D19" s="103"/>
      <c r="E19" s="103"/>
      <c r="F19" s="104"/>
    </row>
    <row r="20" spans="2:10" s="1" customFormat="1" ht="15.75" customHeight="1" x14ac:dyDescent="0.25">
      <c r="B20" s="16" t="s">
        <v>51</v>
      </c>
      <c r="C20" s="117"/>
      <c r="D20" s="118"/>
      <c r="E20" s="118"/>
      <c r="F20" s="119"/>
      <c r="G20" s="22"/>
      <c r="H20" s="22" t="s">
        <v>74</v>
      </c>
      <c r="I20" s="22"/>
      <c r="J20" s="22"/>
    </row>
    <row r="21" spans="2:10" s="1" customFormat="1" ht="33" customHeight="1" x14ac:dyDescent="0.25">
      <c r="B21" s="7" t="s">
        <v>54</v>
      </c>
      <c r="C21" s="102"/>
      <c r="D21" s="103"/>
      <c r="E21" s="103"/>
      <c r="F21" s="104"/>
    </row>
    <row r="22" spans="2:10" s="1" customFormat="1" ht="15.75" customHeight="1" x14ac:dyDescent="0.25">
      <c r="B22" s="16" t="s">
        <v>51</v>
      </c>
      <c r="C22" s="117"/>
      <c r="D22" s="118"/>
      <c r="E22" s="118"/>
      <c r="F22" s="119"/>
    </row>
    <row r="23" spans="2:10" s="1" customFormat="1" ht="33" customHeight="1" x14ac:dyDescent="0.25">
      <c r="B23" s="7" t="s">
        <v>55</v>
      </c>
      <c r="C23" s="102"/>
      <c r="D23" s="103"/>
      <c r="E23" s="103"/>
      <c r="F23" s="104"/>
    </row>
    <row r="24" spans="2:10" s="1" customFormat="1" ht="15.75" customHeight="1" x14ac:dyDescent="0.25">
      <c r="B24" s="16" t="s">
        <v>51</v>
      </c>
      <c r="C24" s="117"/>
      <c r="D24" s="118"/>
      <c r="E24" s="118"/>
      <c r="F24" s="119"/>
    </row>
    <row r="25" spans="2:10" s="1" customFormat="1" ht="33" customHeight="1" x14ac:dyDescent="0.25">
      <c r="B25" s="24" t="s">
        <v>56</v>
      </c>
      <c r="C25" s="102"/>
      <c r="D25" s="103"/>
      <c r="E25" s="103"/>
      <c r="F25" s="104"/>
    </row>
    <row r="26" spans="2:10" s="1" customFormat="1" ht="25.5" customHeight="1" x14ac:dyDescent="0.25">
      <c r="B26" s="8" t="s">
        <v>57</v>
      </c>
      <c r="C26" s="8" t="s">
        <v>0</v>
      </c>
      <c r="D26" s="17"/>
      <c r="E26" s="8" t="s">
        <v>1</v>
      </c>
      <c r="F26" s="17"/>
    </row>
    <row r="27" spans="2:10" s="1" customFormat="1" x14ac:dyDescent="0.25">
      <c r="B27" s="120"/>
      <c r="C27" s="120"/>
      <c r="D27" s="120"/>
      <c r="E27" s="120"/>
      <c r="F27" s="120"/>
    </row>
    <row r="28" spans="2:10" s="1" customFormat="1" ht="24" customHeight="1" x14ac:dyDescent="0.25">
      <c r="B28" s="10" t="s">
        <v>61</v>
      </c>
      <c r="C28" s="11"/>
      <c r="D28" s="11"/>
      <c r="E28" s="11"/>
      <c r="F28" s="12"/>
    </row>
    <row r="29" spans="2:10" s="1" customFormat="1" ht="20.100000000000001" customHeight="1" x14ac:dyDescent="0.25">
      <c r="B29" s="8" t="s">
        <v>33</v>
      </c>
      <c r="C29" s="107"/>
      <c r="D29" s="107"/>
      <c r="E29" s="107"/>
      <c r="F29" s="107"/>
    </row>
    <row r="30" spans="2:10" s="1" customFormat="1" ht="20.100000000000001" customHeight="1" x14ac:dyDescent="0.25">
      <c r="B30" s="7" t="s">
        <v>2</v>
      </c>
      <c r="C30" s="18"/>
      <c r="D30" s="8" t="s">
        <v>3</v>
      </c>
      <c r="E30" s="18"/>
      <c r="F30" s="18" t="s">
        <v>46</v>
      </c>
    </row>
    <row r="31" spans="2:10" s="1" customFormat="1" x14ac:dyDescent="0.25">
      <c r="B31" s="106"/>
      <c r="C31" s="106"/>
      <c r="D31" s="106"/>
      <c r="E31" s="106"/>
      <c r="F31" s="106"/>
    </row>
    <row r="32" spans="2:10" s="1" customFormat="1" ht="24" customHeight="1" x14ac:dyDescent="0.25">
      <c r="B32" s="114" t="s">
        <v>67</v>
      </c>
      <c r="C32" s="115"/>
      <c r="D32" s="115"/>
      <c r="E32" s="115"/>
      <c r="F32" s="116"/>
    </row>
    <row r="33" spans="2:6" s="1" customFormat="1" ht="63.75" customHeight="1" x14ac:dyDescent="0.25">
      <c r="B33" s="108"/>
      <c r="C33" s="109"/>
      <c r="D33" s="109"/>
      <c r="E33" s="109"/>
      <c r="F33" s="110"/>
    </row>
    <row r="34" spans="2:6" s="1" customFormat="1" ht="20.100000000000001" customHeight="1" x14ac:dyDescent="0.25">
      <c r="B34" s="105"/>
      <c r="C34" s="105"/>
      <c r="D34" s="105"/>
      <c r="E34" s="105"/>
      <c r="F34" s="105"/>
    </row>
    <row r="35" spans="2:6" s="5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C19:F19 C21:F21 C23:F23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Quadro Geral</vt:lpstr>
      <vt:lpstr>Anexo_1.2_Usos e Fontes</vt:lpstr>
      <vt:lpstr>Anexo_1.4_Dados</vt:lpstr>
      <vt:lpstr>Plan1</vt:lpstr>
      <vt:lpstr>'Anexo_1.2_Usos e Fontes'!Area_de_impressao</vt:lpstr>
      <vt:lpstr>Anexo_1.4_Dados!Area_de_impressao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cau02</cp:lastModifiedBy>
  <cp:lastPrinted>2017-09-27T22:14:47Z</cp:lastPrinted>
  <dcterms:created xsi:type="dcterms:W3CDTF">2013-07-30T15:20:59Z</dcterms:created>
  <dcterms:modified xsi:type="dcterms:W3CDTF">2017-09-27T22:15:34Z</dcterms:modified>
</cp:coreProperties>
</file>