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0815"/>
  </bookViews>
  <sheets>
    <sheet name="1. Dem Fontes e Usos" sheetId="2" r:id="rId1"/>
    <sheet name="2. Exec Plano de Ação" sheetId="5" r:id="rId2"/>
    <sheet name="3. Exec Orçamentária" sheetId="1" r:id="rId3"/>
  </sheets>
  <externalReferences>
    <externalReference r:id="rId4"/>
  </externalReferences>
  <definedNames>
    <definedName name="_xlnm._FilterDatabase" localSheetId="2" hidden="1">'3. Exec Orçamentária'!$B$15:$M$44</definedName>
    <definedName name="_xlnm.Print_Area" localSheetId="0">'1. Dem Fontes e Usos'!$A$1:$H$45</definedName>
  </definedNames>
  <calcPr calcId="144525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C29" i="2" l="1"/>
  <c r="C23" i="2"/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9" i="1"/>
  <c r="E20" i="1"/>
  <c r="E21" i="1"/>
  <c r="E22" i="1"/>
  <c r="E23" i="1"/>
  <c r="E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H37" i="1"/>
  <c r="J37" i="1" s="1"/>
  <c r="K37" i="1"/>
  <c r="H38" i="1"/>
  <c r="J38" i="1" s="1"/>
  <c r="K38" i="1"/>
  <c r="H39" i="1"/>
  <c r="J39" i="1" s="1"/>
  <c r="K39" i="1"/>
  <c r="H40" i="1"/>
  <c r="J40" i="1" s="1"/>
  <c r="K40" i="1"/>
  <c r="C18" i="1"/>
  <c r="B18" i="1"/>
  <c r="B36" i="2" l="1"/>
  <c r="B39" i="2"/>
  <c r="B38" i="2" s="1"/>
  <c r="C38" i="2"/>
  <c r="F39" i="2"/>
  <c r="G43" i="1"/>
  <c r="D38" i="2" l="1"/>
  <c r="D39" i="2"/>
  <c r="I43" i="1"/>
  <c r="C27" i="2" l="1"/>
  <c r="K42" i="1"/>
  <c r="H42" i="1"/>
  <c r="J42" i="1" s="1"/>
  <c r="F43" i="1"/>
  <c r="D25" i="2" l="1"/>
  <c r="D23" i="2" l="1"/>
  <c r="K41" i="1" l="1"/>
  <c r="H41" i="1"/>
  <c r="J41" i="1" s="1"/>
  <c r="F43" i="2" l="1"/>
  <c r="H31" i="1" l="1"/>
  <c r="J31" i="1" s="1"/>
  <c r="L31" i="1" s="1"/>
  <c r="H32" i="1"/>
  <c r="J32" i="1" s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H27" i="1"/>
  <c r="J27" i="1" s="1"/>
  <c r="L27" i="1" s="1"/>
  <c r="K27" i="1"/>
  <c r="H28" i="1"/>
  <c r="J28" i="1" s="1"/>
  <c r="L28" i="1" s="1"/>
  <c r="K28" i="1"/>
  <c r="H29" i="1"/>
  <c r="J29" i="1" s="1"/>
  <c r="L29" i="1" s="1"/>
  <c r="K29" i="1"/>
  <c r="H30" i="1"/>
  <c r="J30" i="1" s="1"/>
  <c r="L30" i="1" s="1"/>
  <c r="K30" i="1"/>
  <c r="K31" i="1"/>
  <c r="K32" i="1"/>
  <c r="H18" i="1"/>
  <c r="J18" i="1" s="1"/>
  <c r="L18" i="1" s="1"/>
  <c r="K18" i="1"/>
  <c r="L32" i="1" l="1"/>
  <c r="B27" i="2"/>
  <c r="A11" i="2"/>
  <c r="F41" i="2" l="1"/>
  <c r="F40" i="2"/>
  <c r="F38" i="2" s="1"/>
  <c r="F37" i="2"/>
  <c r="F36" i="2"/>
  <c r="D37" i="2"/>
  <c r="D36" i="2"/>
  <c r="D31" i="2"/>
  <c r="D28" i="2"/>
  <c r="D26" i="2"/>
  <c r="D22" i="2"/>
  <c r="D21" i="2"/>
  <c r="C35" i="2"/>
  <c r="B35" i="2"/>
  <c r="B34" i="2" l="1"/>
  <c r="B44" i="2" s="1"/>
  <c r="D35" i="2"/>
  <c r="C34" i="2"/>
  <c r="C44" i="2" s="1"/>
  <c r="F31" i="2"/>
  <c r="F30" i="2" s="1"/>
  <c r="F29" i="2"/>
  <c r="F28" i="2"/>
  <c r="F26" i="2"/>
  <c r="F25" i="2"/>
  <c r="F24" i="2"/>
  <c r="F23" i="2"/>
  <c r="F22" i="2"/>
  <c r="F21" i="2"/>
  <c r="C30" i="2"/>
  <c r="B30" i="2"/>
  <c r="C20" i="2"/>
  <c r="C19" i="2" s="1"/>
  <c r="B20" i="2"/>
  <c r="B12" i="1"/>
  <c r="K36" i="1"/>
  <c r="K35" i="1"/>
  <c r="K34" i="1"/>
  <c r="K33" i="1"/>
  <c r="H36" i="1"/>
  <c r="J36" i="1" s="1"/>
  <c r="F42" i="2" s="1"/>
  <c r="H35" i="1"/>
  <c r="J35" i="1" s="1"/>
  <c r="H34" i="1"/>
  <c r="J34" i="1" s="1"/>
  <c r="H33" i="1"/>
  <c r="J33" i="1" s="1"/>
  <c r="E39" i="2" l="1"/>
  <c r="E42" i="2"/>
  <c r="J43" i="1"/>
  <c r="C18" i="2"/>
  <c r="C32" i="2" s="1"/>
  <c r="E31" i="2" s="1"/>
  <c r="E30" i="2" s="1"/>
  <c r="D27" i="2"/>
  <c r="D30" i="2"/>
  <c r="F27" i="2"/>
  <c r="B19" i="2"/>
  <c r="D19" i="2" s="1"/>
  <c r="D20" i="2"/>
  <c r="D34" i="2"/>
  <c r="F20" i="2"/>
  <c r="F19" i="2" s="1"/>
  <c r="E28" i="2" l="1"/>
  <c r="E22" i="2"/>
  <c r="E29" i="2"/>
  <c r="F18" i="2"/>
  <c r="F32" i="2" s="1"/>
  <c r="E23" i="2"/>
  <c r="E25" i="2"/>
  <c r="E26" i="2"/>
  <c r="E24" i="2"/>
  <c r="E21" i="2"/>
  <c r="C45" i="2"/>
  <c r="E43" i="2"/>
  <c r="B18" i="2"/>
  <c r="B32" i="2" s="1"/>
  <c r="D32" i="2" s="1"/>
  <c r="E40" i="2"/>
  <c r="E38" i="2" s="1"/>
  <c r="E36" i="2"/>
  <c r="E37" i="2"/>
  <c r="E41" i="2"/>
  <c r="D44" i="2"/>
  <c r="E27" i="2" l="1"/>
  <c r="E20" i="2"/>
  <c r="E19" i="2" s="1"/>
  <c r="D18" i="2"/>
  <c r="E35" i="2"/>
  <c r="B45" i="2"/>
  <c r="F35" i="2"/>
  <c r="E34" i="2" l="1"/>
  <c r="E44" i="2" s="1"/>
  <c r="E18" i="2"/>
  <c r="E32" i="2" s="1"/>
  <c r="F34" i="2"/>
  <c r="F44" i="2" s="1"/>
  <c r="F45" i="2" s="1"/>
  <c r="K43" i="1"/>
</calcChain>
</file>

<file path=xl/sharedStrings.xml><?xml version="1.0" encoding="utf-8"?>
<sst xmlns="http://schemas.openxmlformats.org/spreadsheetml/2006/main" count="242" uniqueCount="135">
  <si>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</si>
  <si>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</si>
  <si>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</si>
  <si>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</si>
  <si>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</si>
  <si>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</si>
  <si>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</si>
  <si>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</si>
  <si>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</si>
  <si>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</si>
  <si>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</si>
  <si>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</si>
  <si>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</si>
  <si>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Orçamento Aprovado</t>
  </si>
  <si>
    <t>Valores em R$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</si>
  <si>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</si>
  <si>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</si>
  <si>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</si>
  <si>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</si>
  <si>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</si>
  <si>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</si>
  <si>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</si>
  <si>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</si>
  <si>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</si>
  <si>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</si>
  <si>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</si>
  <si>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</si>
  <si>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</si>
  <si>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</si>
  <si>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</si>
  <si>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</si>
  <si>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</si>
  <si>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</si>
  <si>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</si>
  <si>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</si>
  <si>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</si>
  <si>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</si>
  <si>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</si>
  <si>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</si>
  <si>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</si>
  <si>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</si>
  <si>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</si>
  <si>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</si>
  <si>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Realização Total</t>
  </si>
  <si>
    <t>Justificativas e/ou medidas de gestão adotadas para o alcance dos resultados previstos</t>
  </si>
  <si>
    <t>% de Execução Total</t>
  </si>
  <si>
    <t>Saldo a Executar - Total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</si>
  <si>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</si>
  <si>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</si>
  <si>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</si>
  <si>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</si>
  <si>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</si>
  <si>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</si>
  <si>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</si>
  <si>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</si>
  <si>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</si>
  <si>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</si>
  <si>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</si>
  <si>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</si>
  <si>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</si>
  <si>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</si>
  <si>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</si>
  <si>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% de Part.</t>
  </si>
  <si>
    <t>Justificativas                                                                                                                              (quando o % de realização for inferior ou superior a 20%)</t>
  </si>
  <si>
    <t xml:space="preserve">1. DEMONSTRATIVO DE USOS E FONTES 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</si>
  <si>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</si>
  <si>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</si>
  <si>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</si>
  <si>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</si>
  <si>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</si>
  <si>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</si>
  <si>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</si>
  <si>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</si>
  <si>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>EXECUÇÃO DO PLANO DE AÇÃO E ORÇAMENTO - EXERCÍCIO 2015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</si>
  <si>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</si>
  <si>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</si>
  <si>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</si>
  <si>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</si>
  <si>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Comissão de Ética e Disciplina - CED</t>
  </si>
  <si>
    <t>Comissão de Administração de Finanças - CAF</t>
  </si>
  <si>
    <t>Presidência</t>
  </si>
  <si>
    <t>Caravana CAU</t>
  </si>
  <si>
    <t>Cauniversitário</t>
  </si>
  <si>
    <t>sou arquiteto! e agora?</t>
  </si>
  <si>
    <t>Tira dúvidas CAU</t>
  </si>
  <si>
    <t>Ações de suprimento a demanda de deslocamento de pessoal</t>
  </si>
  <si>
    <t>Tabela de honorários</t>
  </si>
  <si>
    <t>Normas técnicas e legislação urbana</t>
  </si>
  <si>
    <t>Palestra sobre ensino e formação</t>
  </si>
  <si>
    <t>Prêmio TFG</t>
  </si>
  <si>
    <t>Palestra código de ética</t>
  </si>
  <si>
    <t>Capacitação</t>
  </si>
  <si>
    <t>Comunicação - plano de mídia</t>
  </si>
  <si>
    <t>Patrocínio</t>
  </si>
  <si>
    <t>Atendimento - manutenção das rotinas administrativas do CAU/AL</t>
  </si>
  <si>
    <t>Fiscalização sistemática</t>
  </si>
  <si>
    <t>Evento comemorativo do dia do arquiteto</t>
  </si>
  <si>
    <t>CAU móvel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</si>
  <si>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</si>
  <si>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</si>
  <si>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</si>
  <si>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</si>
  <si>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1. 03 campanhas de divulgação das ações / resultados oriundos da fiscalização junto a sociedade (ação incluida dentro do plano de marketing do CAU/AL);
2. Realização de 03 workshops, reuniões e visitas a prefeitura com seu corpo técnico e junto a sociedade a fim de discimunar, orientar e diciplinar a prática da Arquitetuta e Urbanismo, com foco na Lei e nas diretrizes traçadas pelas Resoluções do CAU/BR. 
3. Realizar 03 ações de fiscalização efetiva nas cidades aonde ocorerrão os workshops; 
4. Dar continuidade ao projeto Tira Dúvidas CAU aos Profissionais do interior do Estado ;
5. Aumento da representatividade do Conselho de Arquitetura e Urbanismo de Alagoas, resultado aferido através de aplicação de pesquisa junto a sociedade;</t>
  </si>
  <si>
    <t>01 Reunião na cidade de Penedo, com equipe da Prefeitura. Foram realizadas 08 fiscalizações em áreas estratégicas. Também  foi protocolado Ofício Circular CAU/AL - RESOLUÇÃO 51 e atendimento de "tira dúvidas CAU" aos profissionais.
01 Renião na cidade de Piaçabuçu, com equipe da Prefeitura. Foi protocolado Ofício Circular CAU/AL - RESOLUÇÃO 51  e realizado atendimento de "tira dúvidas CAU" aos profissionais.</t>
  </si>
  <si>
    <t>03 eventos realizados com a participação de aproximadamente 240 estudantes.</t>
  </si>
  <si>
    <t>12 mini cursos</t>
  </si>
  <si>
    <t xml:space="preserve">04 minicursos </t>
  </si>
  <si>
    <t>100 profissionais capacitados</t>
  </si>
  <si>
    <t>18 profissionais capacitados</t>
  </si>
  <si>
    <t>Previsão para realização: Maio / Dezembro</t>
  </si>
  <si>
    <t>Previsão para realização:Janeiro / Dezembro</t>
  </si>
  <si>
    <t>03 eventos / apresentação do CAU, atribuição profissional e código de ética nas aulas inaugurais de 03 Instituições de Ensino Superior - IES (FAT, CESMAC e FITS).</t>
  </si>
  <si>
    <t>Cerca de 210 estudantes.</t>
  </si>
  <si>
    <t>240 estudantes</t>
  </si>
  <si>
    <t>Realização de 02 Caravana CAU</t>
  </si>
  <si>
    <t>A. As metas de número 1 -- 03 (três) campanhas de divulgação das ações / resultados oriundos da fiscalização junto a sociedade (ação incluida dentro do plano de marketing do CAU/AL); e número 5 - Aumento da representatividade do Conselho de Arquitetura e Urbanismo de Alagoas, resultado aferido através de aplicação de pesquisa junto a sociedade, não foram ainda contempladas pela não execução do "plano de comunicação e mídia do CAU".  
B. Porém, as ações veem sendo publicadas nos meios de comunicação do CAU/AL.</t>
  </si>
  <si>
    <t>A. Previsão para realização: Novembro
B. Com antecipação das ações, possívelmente haverá alteração na reformulação orçamentária com a inserção de mais edições do CAUniversitário.
C. Previsão para realização:Janeiro / Dezembro</t>
  </si>
  <si>
    <t>Previsão para realização:Abril / Dezembro</t>
  </si>
  <si>
    <t>Previsão para realização:Agosto</t>
  </si>
  <si>
    <t>Previsão para realização: Dezembro</t>
  </si>
  <si>
    <t>Previsão para realização:Dezembro</t>
  </si>
  <si>
    <t>1. Fiscalização efetiva, dentro da programação do Plano de Fiscalização, com o traçado de rotas estratégicas e empreendimentos de grande porte, dentro da área da grande Maceió e principais municipios do Estado de Alagoas.</t>
  </si>
  <si>
    <t xml:space="preserve">1. Fiscalizado 03 condomínios horizontais;
2. Fiscalização de rua: Instaurados xx processos;
</t>
  </si>
  <si>
    <t>128 pontos de fiscalização realizada.</t>
  </si>
  <si>
    <t>A. Previsão para realização:Janeiro / Dezembro;
B. Por deliberação da nova CEP/AL, nos meses de Janeiro a Março foi realizado processo de auditoria e revisão interna, ficando nesse período, a apuração da fisclização apenas de dernúcias;
C. As metas foram prejudicadas pela não contratação do segundo fiscal.</t>
  </si>
  <si>
    <t>Não iniciado</t>
  </si>
  <si>
    <t>Manter  uma reserva para emrgências não contempladas pelo planejamento</t>
  </si>
  <si>
    <t>Contribuir ao fundo nacional de apoio aos CAU/UFS</t>
  </si>
  <si>
    <t>Gerir e manter a evolução e despesas relativas ao CSC-CAU resolução cau/br n° 60, de 07/11/2013</t>
  </si>
  <si>
    <t>Ampliar a sede para melhor atendimento aos arquitetos</t>
  </si>
  <si>
    <t>Desenvolver competências de dirigentes e colaboradores</t>
  </si>
  <si>
    <t>Assegurar um melhor atendimento aos profissionais e a sociedade</t>
  </si>
  <si>
    <t>Mantivemos o Conselho em boas condições de funcionamento, as contas em dia e o atendimento de qualidade</t>
  </si>
  <si>
    <t>Período: Jan. a Jul./2015</t>
  </si>
  <si>
    <t>Período: Jan. a Jul/2015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</si>
</sst>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4" fontId="0" fillId="2" borderId="0" xfId="0" applyNumberForma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4" fontId="7" fillId="2" borderId="0" xfId="0" applyNumberFormat="1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0</xdr:row>
      <xdr:rowOff>112059</xdr:rowOff>
    </xdr:from>
    <xdr:to>
      <xdr:col>5</xdr:col>
      <xdr:colOff>820830</xdr:colOff>
      <xdr:row>4</xdr:row>
      <xdr:rowOff>45384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112059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309563</xdr:colOff>
      <xdr:row>1</xdr:row>
      <xdr:rowOff>59531</xdr:rowOff>
    </xdr:from>
    <xdr:to>
      <xdr:col>7</xdr:col>
      <xdr:colOff>369094</xdr:colOff>
      <xdr:row>4</xdr:row>
      <xdr:rowOff>183356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250031"/>
          <a:ext cx="6715125" cy="6953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TA&#199;&#195;O%20DE%20CONTRAS%20-%20AT&#201;%2007-2015%20CAU_AL%20-%20Reformu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em Fontes e Usos"/>
      <sheetName val="2. Exec Plano de Ação"/>
      <sheetName val="3. Exec Orçamentária"/>
      <sheetName val="4. Parecer Comissão "/>
      <sheetName val="5."/>
      <sheetName val="Plan1"/>
    </sheetNames>
    <sheetDataSet>
      <sheetData sheetId="0"/>
      <sheetData sheetId="1"/>
      <sheetData sheetId="2"/>
      <sheetData sheetId="3"/>
      <sheetData sheetId="4">
        <row r="2">
          <cell r="G2">
            <v>125</v>
          </cell>
        </row>
        <row r="3">
          <cell r="G3">
            <v>123.7</v>
          </cell>
        </row>
        <row r="6">
          <cell r="G6">
            <v>2960.03</v>
          </cell>
        </row>
        <row r="9">
          <cell r="G9">
            <v>120</v>
          </cell>
        </row>
        <row r="13">
          <cell r="G13">
            <v>3286.81</v>
          </cell>
        </row>
        <row r="14">
          <cell r="G14">
            <v>2561.0700000000002</v>
          </cell>
        </row>
        <row r="18">
          <cell r="G18">
            <v>291663.49</v>
          </cell>
        </row>
        <row r="19">
          <cell r="G19">
            <v>75928.679999999993</v>
          </cell>
        </row>
        <row r="21">
          <cell r="G21">
            <v>17391.12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H51" sqref="H51"/>
    </sheetView>
  </sheetViews>
  <sheetFormatPr defaultRowHeight="15" x14ac:dyDescent="0.25"/>
  <cols>
    <col min="1" max="1" width="36.85546875" style="13" customWidth="1"/>
    <col min="2" max="2" width="17.7109375" style="13" customWidth="1"/>
    <col min="3" max="3" width="16.85546875" style="13" customWidth="1"/>
    <col min="4" max="4" width="9.5703125" style="13" customWidth="1"/>
    <col min="5" max="5" width="8.85546875" style="13" customWidth="1"/>
    <col min="6" max="6" width="17.28515625" style="13" customWidth="1"/>
    <col min="7" max="7" width="56.7109375" style="13" customWidth="1"/>
    <col min="8" max="8" width="9.140625" style="71"/>
    <col min="9" max="16384" width="9.140625" style="13"/>
  </cols>
  <sheetData>
    <row r="1" spans="1:11" s="71" customFormat="1" x14ac:dyDescent="0.25"/>
    <row r="2" spans="1:11" s="71" customFormat="1" x14ac:dyDescent="0.25"/>
    <row r="3" spans="1:11" s="71" customFormat="1" x14ac:dyDescent="0.25"/>
    <row r="4" spans="1:11" s="71" customFormat="1" x14ac:dyDescent="0.25"/>
    <row r="5" spans="1:11" s="71" customFormat="1" x14ac:dyDescent="0.25"/>
    <row r="6" spans="1:11" s="55" customFormat="1" x14ac:dyDescent="0.25">
      <c r="A6" s="81" t="s">
        <v>73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55" customFormat="1" x14ac:dyDescent="0.25">
      <c r="A7" s="72" t="s">
        <v>69</v>
      </c>
    </row>
    <row r="8" spans="1:11" s="55" customFormat="1" x14ac:dyDescent="0.25"/>
    <row r="9" spans="1:11" s="55" customFormat="1" x14ac:dyDescent="0.25">
      <c r="A9" s="55" t="s">
        <v>133</v>
      </c>
    </row>
    <row r="10" spans="1:11" s="55" customFormat="1" x14ac:dyDescent="0.25"/>
    <row r="11" spans="1:11" s="55" customFormat="1" ht="18" customHeight="1" x14ac:dyDescent="0.25">
      <c r="A11" s="55" t="str">
        <f>'2. Exec Plano de Ação'!A12</f>
        <v>Responsável pela Análise:</v>
      </c>
      <c r="B11" s="82"/>
      <c r="C11" s="82"/>
    </row>
    <row r="12" spans="1:11" s="55" customFormat="1" x14ac:dyDescent="0.25">
      <c r="A12" s="55" t="s">
        <v>59</v>
      </c>
      <c r="B12" s="83"/>
      <c r="C12" s="83"/>
    </row>
    <row r="13" spans="1:11" s="71" customFormat="1" x14ac:dyDescent="0.25"/>
    <row r="14" spans="1:11" s="71" customFormat="1" x14ac:dyDescent="0.25">
      <c r="A14" s="80" t="s">
        <v>64</v>
      </c>
      <c r="B14" s="80"/>
      <c r="C14" s="80"/>
      <c r="D14" s="80"/>
      <c r="E14" s="80"/>
      <c r="F14" s="80"/>
      <c r="G14" s="80"/>
    </row>
    <row r="15" spans="1:11" s="71" customFormat="1" x14ac:dyDescent="0.25">
      <c r="A15" s="78" t="s">
        <v>14</v>
      </c>
      <c r="B15" s="78"/>
      <c r="C15" s="78"/>
      <c r="D15" s="78"/>
      <c r="E15" s="78"/>
      <c r="F15" s="78"/>
      <c r="G15" s="78"/>
    </row>
    <row r="16" spans="1:11" s="1" customFormat="1" ht="55.5" customHeight="1" x14ac:dyDescent="0.25">
      <c r="A16" s="21" t="s">
        <v>12</v>
      </c>
      <c r="B16" s="21" t="s">
        <v>13</v>
      </c>
      <c r="C16" s="21" t="s">
        <v>43</v>
      </c>
      <c r="D16" s="21" t="s">
        <v>45</v>
      </c>
      <c r="E16" s="21" t="s">
        <v>62</v>
      </c>
      <c r="F16" s="21" t="s">
        <v>46</v>
      </c>
      <c r="G16" s="21" t="s">
        <v>63</v>
      </c>
      <c r="H16" s="55"/>
    </row>
    <row r="17" spans="1:8" s="1" customFormat="1" ht="21" customHeight="1" x14ac:dyDescent="0.25">
      <c r="A17" s="79" t="s">
        <v>32</v>
      </c>
      <c r="B17" s="79"/>
      <c r="C17" s="79"/>
      <c r="D17" s="79"/>
      <c r="E17" s="79"/>
      <c r="F17" s="79"/>
      <c r="G17" s="79"/>
      <c r="H17" s="55"/>
    </row>
    <row r="18" spans="1:8" s="1" customFormat="1" ht="24" customHeight="1" x14ac:dyDescent="0.25">
      <c r="A18" s="12" t="s">
        <v>22</v>
      </c>
      <c r="B18" s="14">
        <f>B19+B26+B27</f>
        <v>960191</v>
      </c>
      <c r="C18" s="14">
        <f>C19+C26+C27</f>
        <v>730406.53</v>
      </c>
      <c r="D18" s="15">
        <f>C18/B18*100-100</f>
        <v>-23.931120995718558</v>
      </c>
      <c r="E18" s="15">
        <f>E19+E26+E27</f>
        <v>64.965283730849592</v>
      </c>
      <c r="F18" s="14">
        <f>F19+F26+F27</f>
        <v>229784.46999999997</v>
      </c>
      <c r="G18" s="12" t="s">
        <v>58</v>
      </c>
      <c r="H18" s="55"/>
    </row>
    <row r="19" spans="1:8" s="9" customFormat="1" ht="24.75" customHeight="1" x14ac:dyDescent="0.25">
      <c r="A19" s="3" t="s">
        <v>15</v>
      </c>
      <c r="B19" s="10">
        <f>B20+B25</f>
        <v>948852</v>
      </c>
      <c r="C19" s="10">
        <f>C20+C25</f>
        <v>686206.09000000008</v>
      </c>
      <c r="D19" s="11">
        <f>C19/B19*100</f>
        <v>72.319612542314303</v>
      </c>
      <c r="E19" s="11">
        <f>E20+E25</f>
        <v>61.033919473155471</v>
      </c>
      <c r="F19" s="10">
        <f>F20+F25</f>
        <v>262645.90999999997</v>
      </c>
      <c r="G19" s="3" t="s">
        <v>58</v>
      </c>
      <c r="H19" s="72"/>
    </row>
    <row r="20" spans="1:8" s="9" customFormat="1" ht="24" customHeight="1" x14ac:dyDescent="0.25">
      <c r="A20" s="3" t="s">
        <v>16</v>
      </c>
      <c r="B20" s="10">
        <f>SUM(B21:B24)</f>
        <v>398367</v>
      </c>
      <c r="C20" s="10">
        <f>SUM(C21:C24)</f>
        <v>377841.59</v>
      </c>
      <c r="D20" s="11">
        <f>C20/B20*100</f>
        <v>94.847612879580907</v>
      </c>
      <c r="E20" s="11">
        <f>SUM(E21:E24)</f>
        <v>33.606745136390479</v>
      </c>
      <c r="F20" s="10">
        <f>SUM(F21:F24)</f>
        <v>20525.409999999982</v>
      </c>
      <c r="G20" s="3" t="s">
        <v>58</v>
      </c>
      <c r="H20" s="72"/>
    </row>
    <row r="21" spans="1:8" s="1" customFormat="1" ht="21" customHeight="1" x14ac:dyDescent="0.25">
      <c r="A21" s="56" t="s">
        <v>17</v>
      </c>
      <c r="B21" s="57">
        <v>353011</v>
      </c>
      <c r="C21" s="57">
        <v>340773.21</v>
      </c>
      <c r="D21" s="16">
        <f>C21/B21*100</f>
        <v>96.533311993110701</v>
      </c>
      <c r="E21" s="16">
        <f t="shared" ref="E21:E26" si="0">C21/$C$32*100</f>
        <v>30.309734875347289</v>
      </c>
      <c r="F21" s="6">
        <f t="shared" ref="F21:F26" si="1">B21-C21</f>
        <v>12237.789999999979</v>
      </c>
      <c r="G21" s="2" t="s">
        <v>58</v>
      </c>
      <c r="H21" s="55"/>
    </row>
    <row r="22" spans="1:8" s="1" customFormat="1" ht="21" customHeight="1" x14ac:dyDescent="0.25">
      <c r="A22" s="56" t="s">
        <v>18</v>
      </c>
      <c r="B22" s="57">
        <v>26751</v>
      </c>
      <c r="C22" s="57">
        <v>17869.169999999998</v>
      </c>
      <c r="D22" s="16">
        <f>C22/B22*100</f>
        <v>66.798138387350008</v>
      </c>
      <c r="E22" s="16">
        <f t="shared" si="0"/>
        <v>1.5893555867919</v>
      </c>
      <c r="F22" s="6">
        <f t="shared" si="1"/>
        <v>8881.8300000000017</v>
      </c>
      <c r="G22" s="2" t="s">
        <v>58</v>
      </c>
      <c r="H22" s="55"/>
    </row>
    <row r="23" spans="1:8" s="1" customFormat="1" ht="21" customHeight="1" x14ac:dyDescent="0.25">
      <c r="A23" s="56" t="s">
        <v>19</v>
      </c>
      <c r="B23" s="57">
        <v>18605</v>
      </c>
      <c r="C23" s="57">
        <f>7332.72+11866.49</f>
        <v>19199.21</v>
      </c>
      <c r="D23" s="16">
        <f>C23/B23*100</f>
        <v>103.19381886589628</v>
      </c>
      <c r="E23" s="16">
        <f t="shared" si="0"/>
        <v>1.7076546742512897</v>
      </c>
      <c r="F23" s="6">
        <f t="shared" si="1"/>
        <v>-594.20999999999913</v>
      </c>
      <c r="G23" s="2" t="s">
        <v>58</v>
      </c>
      <c r="H23" s="55"/>
    </row>
    <row r="24" spans="1:8" s="1" customFormat="1" ht="21" customHeight="1" x14ac:dyDescent="0.25">
      <c r="A24" s="56" t="s">
        <v>74</v>
      </c>
      <c r="B24" s="57">
        <v>0</v>
      </c>
      <c r="C24" s="57"/>
      <c r="D24" s="16">
        <v>0</v>
      </c>
      <c r="E24" s="16">
        <f t="shared" si="0"/>
        <v>0</v>
      </c>
      <c r="F24" s="6">
        <f t="shared" si="1"/>
        <v>0</v>
      </c>
      <c r="G24" s="2" t="s">
        <v>58</v>
      </c>
      <c r="H24" s="55"/>
    </row>
    <row r="25" spans="1:8" s="9" customFormat="1" ht="23.25" customHeight="1" x14ac:dyDescent="0.25">
      <c r="A25" s="58" t="s">
        <v>20</v>
      </c>
      <c r="B25" s="59">
        <v>550485</v>
      </c>
      <c r="C25" s="59">
        <v>308364.5</v>
      </c>
      <c r="D25" s="11">
        <f t="shared" ref="D25:D44" si="2">C25/B25*100</f>
        <v>56.016876027503017</v>
      </c>
      <c r="E25" s="11">
        <f t="shared" si="0"/>
        <v>27.427174336764992</v>
      </c>
      <c r="F25" s="10">
        <f t="shared" si="1"/>
        <v>242120.5</v>
      </c>
      <c r="G25" s="3" t="s">
        <v>58</v>
      </c>
      <c r="H25" s="72"/>
    </row>
    <row r="26" spans="1:8" s="9" customFormat="1" ht="23.25" customHeight="1" x14ac:dyDescent="0.25">
      <c r="A26" s="58" t="s">
        <v>39</v>
      </c>
      <c r="B26" s="59">
        <v>0</v>
      </c>
      <c r="C26" s="59"/>
      <c r="D26" s="11" t="e">
        <f t="shared" si="2"/>
        <v>#DIV/0!</v>
      </c>
      <c r="E26" s="11">
        <f t="shared" si="0"/>
        <v>0</v>
      </c>
      <c r="F26" s="10">
        <f t="shared" si="1"/>
        <v>0</v>
      </c>
      <c r="G26" s="3" t="s">
        <v>58</v>
      </c>
      <c r="H26" s="72"/>
    </row>
    <row r="27" spans="1:8" s="9" customFormat="1" ht="23.25" customHeight="1" x14ac:dyDescent="0.25">
      <c r="A27" s="58" t="s">
        <v>40</v>
      </c>
      <c r="B27" s="59">
        <f>B28+B29</f>
        <v>11339</v>
      </c>
      <c r="C27" s="59">
        <f>C28+C29</f>
        <v>44200.44</v>
      </c>
      <c r="D27" s="11">
        <f t="shared" si="2"/>
        <v>389.80897786400919</v>
      </c>
      <c r="E27" s="11">
        <f>E28+E29</f>
        <v>3.9313642576941277</v>
      </c>
      <c r="F27" s="10">
        <f>F28+F29</f>
        <v>-32861.440000000002</v>
      </c>
      <c r="G27" s="3" t="s">
        <v>58</v>
      </c>
      <c r="H27" s="72"/>
    </row>
    <row r="28" spans="1:8" s="1" customFormat="1" x14ac:dyDescent="0.25">
      <c r="A28" s="56" t="s">
        <v>41</v>
      </c>
      <c r="B28" s="57">
        <v>0</v>
      </c>
      <c r="C28" s="57">
        <v>23851.49</v>
      </c>
      <c r="D28" s="16" t="e">
        <f t="shared" si="2"/>
        <v>#DIV/0!</v>
      </c>
      <c r="E28" s="16">
        <f>C28/$C$32*100</f>
        <v>2.1214471004982962</v>
      </c>
      <c r="F28" s="6">
        <f>B28-C28</f>
        <v>-23851.49</v>
      </c>
      <c r="G28" s="2"/>
      <c r="H28" s="55"/>
    </row>
    <row r="29" spans="1:8" s="1" customFormat="1" ht="24" customHeight="1" x14ac:dyDescent="0.25">
      <c r="A29" s="56" t="s">
        <v>42</v>
      </c>
      <c r="B29" s="57">
        <v>11339</v>
      </c>
      <c r="C29" s="57">
        <f>1566.76+250.11+18532.08</f>
        <v>20348.95</v>
      </c>
      <c r="D29" s="16">
        <v>0</v>
      </c>
      <c r="E29" s="16">
        <f>C29/$C$32*100</f>
        <v>1.8099171571958315</v>
      </c>
      <c r="F29" s="6">
        <f>B29-C29</f>
        <v>-9009.9500000000007</v>
      </c>
      <c r="G29" s="2" t="s">
        <v>58</v>
      </c>
      <c r="H29" s="55"/>
    </row>
    <row r="30" spans="1:8" s="1" customFormat="1" ht="22.5" customHeight="1" x14ac:dyDescent="0.25">
      <c r="A30" s="12" t="s">
        <v>23</v>
      </c>
      <c r="B30" s="14">
        <f>B31</f>
        <v>216000</v>
      </c>
      <c r="C30" s="14">
        <f>C31</f>
        <v>393896.31</v>
      </c>
      <c r="D30" s="15">
        <f t="shared" si="2"/>
        <v>182.35940277777777</v>
      </c>
      <c r="E30" s="15">
        <f>E31</f>
        <v>35.034716269150394</v>
      </c>
      <c r="F30" s="14">
        <f>F31</f>
        <v>-177896.31</v>
      </c>
      <c r="G30" s="12" t="s">
        <v>58</v>
      </c>
      <c r="H30" s="55"/>
    </row>
    <row r="31" spans="1:8" s="1" customFormat="1" x14ac:dyDescent="0.25">
      <c r="A31" s="56" t="s">
        <v>21</v>
      </c>
      <c r="B31" s="57">
        <v>216000</v>
      </c>
      <c r="C31" s="57">
        <v>393896.31</v>
      </c>
      <c r="D31" s="16">
        <f t="shared" si="2"/>
        <v>182.35940277777777</v>
      </c>
      <c r="E31" s="16">
        <f>C31/$C$32*100</f>
        <v>35.034716269150394</v>
      </c>
      <c r="F31" s="6">
        <f>B31-C31</f>
        <v>-177896.31</v>
      </c>
      <c r="G31" s="2"/>
      <c r="H31" s="55"/>
    </row>
    <row r="32" spans="1:8" s="1" customFormat="1" ht="25.5" customHeight="1" x14ac:dyDescent="0.25">
      <c r="A32" s="17" t="s">
        <v>24</v>
      </c>
      <c r="B32" s="18">
        <f>B18+B30</f>
        <v>1176191</v>
      </c>
      <c r="C32" s="18">
        <f>C18+C30</f>
        <v>1124302.8400000001</v>
      </c>
      <c r="D32" s="19">
        <f t="shared" si="2"/>
        <v>95.588457997043008</v>
      </c>
      <c r="E32" s="19">
        <f>E18+E30</f>
        <v>99.999999999999986</v>
      </c>
      <c r="F32" s="18">
        <f>F18+F30</f>
        <v>51888.159999999974</v>
      </c>
      <c r="G32" s="17" t="s">
        <v>58</v>
      </c>
      <c r="H32" s="55"/>
    </row>
    <row r="33" spans="1:8" s="1" customFormat="1" ht="21.75" customHeight="1" x14ac:dyDescent="0.25">
      <c r="A33" s="79" t="s">
        <v>33</v>
      </c>
      <c r="B33" s="79"/>
      <c r="C33" s="79"/>
      <c r="D33" s="79"/>
      <c r="E33" s="79"/>
      <c r="F33" s="79"/>
      <c r="G33" s="79"/>
      <c r="H33" s="55"/>
    </row>
    <row r="34" spans="1:8" s="1" customFormat="1" ht="24.75" customHeight="1" x14ac:dyDescent="0.25">
      <c r="A34" s="12" t="s">
        <v>25</v>
      </c>
      <c r="B34" s="14">
        <f>B35+B38</f>
        <v>1068000</v>
      </c>
      <c r="C34" s="14">
        <f>C35+C38</f>
        <v>394160</v>
      </c>
      <c r="D34" s="15">
        <f t="shared" si="2"/>
        <v>36.9063670411985</v>
      </c>
      <c r="E34" s="15">
        <f>E35+E38</f>
        <v>94.820474862073567</v>
      </c>
      <c r="F34" s="14">
        <f>F35+F38</f>
        <v>673840</v>
      </c>
      <c r="G34" s="12" t="s">
        <v>58</v>
      </c>
      <c r="H34" s="55"/>
    </row>
    <row r="35" spans="1:8" s="9" customFormat="1" ht="20.25" customHeight="1" x14ac:dyDescent="0.25">
      <c r="A35" s="3" t="s">
        <v>28</v>
      </c>
      <c r="B35" s="10">
        <f>SUM(B36:B37)</f>
        <v>852000</v>
      </c>
      <c r="C35" s="10">
        <f>SUM(C36:C37)</f>
        <v>394160</v>
      </c>
      <c r="D35" s="11">
        <f t="shared" si="2"/>
        <v>46.262910798122064</v>
      </c>
      <c r="E35" s="11">
        <f>SUM(E36:E37)</f>
        <v>94.820474862073567</v>
      </c>
      <c r="F35" s="10">
        <f>SUM(F36:F37)</f>
        <v>457840</v>
      </c>
      <c r="G35" s="3" t="s">
        <v>58</v>
      </c>
      <c r="H35" s="72"/>
    </row>
    <row r="36" spans="1:8" s="1" customFormat="1" ht="20.25" customHeight="1" x14ac:dyDescent="0.25">
      <c r="A36" s="56" t="s">
        <v>26</v>
      </c>
      <c r="B36" s="57">
        <f>306740-216000</f>
        <v>90740</v>
      </c>
      <c r="C36" s="57">
        <v>369</v>
      </c>
      <c r="D36" s="16">
        <f t="shared" si="2"/>
        <v>0.40665638086841521</v>
      </c>
      <c r="E36" s="16">
        <f>C36/$C$44*100</f>
        <v>8.876789939137697E-2</v>
      </c>
      <c r="F36" s="6">
        <f>B36-C36</f>
        <v>90371</v>
      </c>
      <c r="G36" s="2" t="s">
        <v>58</v>
      </c>
      <c r="H36" s="55"/>
    </row>
    <row r="37" spans="1:8" s="1" customFormat="1" ht="20.25" customHeight="1" x14ac:dyDescent="0.25">
      <c r="A37" s="56" t="s">
        <v>27</v>
      </c>
      <c r="B37" s="57">
        <v>761260</v>
      </c>
      <c r="C37" s="57">
        <v>393791</v>
      </c>
      <c r="D37" s="16">
        <f t="shared" si="2"/>
        <v>51.728844284475741</v>
      </c>
      <c r="E37" s="16">
        <f>C37/$C$44*100</f>
        <v>94.731706962682196</v>
      </c>
      <c r="F37" s="6">
        <f>B37-C37</f>
        <v>367469</v>
      </c>
      <c r="G37" s="2" t="s">
        <v>58</v>
      </c>
      <c r="H37" s="55"/>
    </row>
    <row r="38" spans="1:8" s="9" customFormat="1" ht="23.25" customHeight="1" x14ac:dyDescent="0.25">
      <c r="A38" s="58" t="s">
        <v>29</v>
      </c>
      <c r="B38" s="59">
        <f>SUM(B39:B40)</f>
        <v>216000</v>
      </c>
      <c r="C38" s="59">
        <f>SUM(C39:C40)</f>
        <v>0</v>
      </c>
      <c r="D38" s="11">
        <f t="shared" si="2"/>
        <v>0</v>
      </c>
      <c r="E38" s="11">
        <f>SUM(E39:E40)</f>
        <v>0</v>
      </c>
      <c r="F38" s="10">
        <f>SUM(F39:F40)</f>
        <v>216000</v>
      </c>
      <c r="G38" s="3" t="s">
        <v>58</v>
      </c>
      <c r="H38" s="72"/>
    </row>
    <row r="39" spans="1:8" s="1" customFormat="1" ht="63.75" customHeight="1" x14ac:dyDescent="0.25">
      <c r="A39" s="56" t="s">
        <v>26</v>
      </c>
      <c r="B39" s="57">
        <f>150000+66000</f>
        <v>216000</v>
      </c>
      <c r="C39" s="57">
        <v>0</v>
      </c>
      <c r="D39" s="16">
        <f t="shared" si="2"/>
        <v>0</v>
      </c>
      <c r="E39" s="16">
        <f>C39/$C$44*100</f>
        <v>0</v>
      </c>
      <c r="F39" s="6">
        <f>B39-C39</f>
        <v>216000</v>
      </c>
      <c r="G39" s="2"/>
      <c r="H39" s="55"/>
    </row>
    <row r="40" spans="1:8" s="1" customFormat="1" ht="24" customHeight="1" x14ac:dyDescent="0.25">
      <c r="A40" s="56" t="s">
        <v>27</v>
      </c>
      <c r="B40" s="57">
        <v>0</v>
      </c>
      <c r="C40" s="57">
        <v>0</v>
      </c>
      <c r="D40" s="16">
        <v>0</v>
      </c>
      <c r="E40" s="16">
        <f>C40/$C$44*100</f>
        <v>0</v>
      </c>
      <c r="F40" s="6">
        <f>B40-C40</f>
        <v>0</v>
      </c>
      <c r="G40" s="2" t="s">
        <v>72</v>
      </c>
      <c r="H40" s="55"/>
    </row>
    <row r="41" spans="1:8" s="1" customFormat="1" ht="38.25" customHeight="1" x14ac:dyDescent="0.25">
      <c r="A41" s="12" t="s">
        <v>30</v>
      </c>
      <c r="B41" s="14">
        <v>36910</v>
      </c>
      <c r="C41" s="14">
        <v>21530.81</v>
      </c>
      <c r="D41" s="15">
        <v>0</v>
      </c>
      <c r="E41" s="15">
        <f>C41/$C$44*100</f>
        <v>5.1795251379264311</v>
      </c>
      <c r="F41" s="14">
        <f>B41-C41</f>
        <v>15379.189999999999</v>
      </c>
      <c r="G41" s="12" t="s">
        <v>72</v>
      </c>
      <c r="H41" s="55"/>
    </row>
    <row r="42" spans="1:8" s="1" customFormat="1" ht="38.25" customHeight="1" x14ac:dyDescent="0.25">
      <c r="A42" s="12" t="s">
        <v>71</v>
      </c>
      <c r="B42" s="14">
        <v>52304</v>
      </c>
      <c r="C42" s="14">
        <v>30510.62</v>
      </c>
      <c r="D42" s="15">
        <v>1</v>
      </c>
      <c r="E42" s="15">
        <f>C42/$C$44*100</f>
        <v>7.3397388794811222</v>
      </c>
      <c r="F42" s="14">
        <f>B42-C42</f>
        <v>21793.38</v>
      </c>
      <c r="G42" s="12" t="s">
        <v>72</v>
      </c>
      <c r="H42" s="55"/>
    </row>
    <row r="43" spans="1:8" s="1" customFormat="1" ht="38.25" customHeight="1" x14ac:dyDescent="0.25">
      <c r="A43" s="12" t="s">
        <v>75</v>
      </c>
      <c r="B43" s="14">
        <v>18977</v>
      </c>
      <c r="C43" s="14"/>
      <c r="D43" s="15">
        <v>1</v>
      </c>
      <c r="E43" s="15">
        <f>C43/$C$44*100</f>
        <v>0</v>
      </c>
      <c r="F43" s="14">
        <f>B43-C43</f>
        <v>18977</v>
      </c>
      <c r="G43" s="12" t="s">
        <v>72</v>
      </c>
      <c r="H43" s="55"/>
    </row>
    <row r="44" spans="1:8" s="1" customFormat="1" ht="23.25" customHeight="1" x14ac:dyDescent="0.25">
      <c r="A44" s="17" t="s">
        <v>31</v>
      </c>
      <c r="B44" s="18">
        <f>B34+B41+B42+B43</f>
        <v>1176191</v>
      </c>
      <c r="C44" s="18">
        <f>C34+C41+C43</f>
        <v>415690.81</v>
      </c>
      <c r="D44" s="19">
        <f t="shared" si="2"/>
        <v>35.342117904319963</v>
      </c>
      <c r="E44" s="19">
        <f>E34+E41</f>
        <v>100</v>
      </c>
      <c r="F44" s="18">
        <f>F34+F41</f>
        <v>689219.19</v>
      </c>
      <c r="G44" s="17" t="s">
        <v>58</v>
      </c>
      <c r="H44" s="55"/>
    </row>
    <row r="45" spans="1:8" s="9" customFormat="1" ht="24" customHeight="1" x14ac:dyDescent="0.25">
      <c r="A45" s="3" t="s">
        <v>34</v>
      </c>
      <c r="B45" s="10">
        <f>B32-B44</f>
        <v>0</v>
      </c>
      <c r="C45" s="10">
        <f>C32-C44</f>
        <v>708612.03</v>
      </c>
      <c r="D45" s="11"/>
      <c r="E45" s="11"/>
      <c r="F45" s="10">
        <f>F32-F44</f>
        <v>-637331.03</v>
      </c>
      <c r="G45" s="3"/>
      <c r="H45" s="72"/>
    </row>
    <row r="46" spans="1:8" ht="36" customHeight="1" x14ac:dyDescent="0.25">
      <c r="A46" s="20"/>
      <c r="B46" s="20"/>
      <c r="C46" s="20"/>
      <c r="D46" s="20"/>
      <c r="E46" s="20"/>
      <c r="F46" s="20"/>
      <c r="G46" s="20"/>
    </row>
  </sheetData>
  <mergeCells count="7">
    <mergeCell ref="A15:G15"/>
    <mergeCell ref="A33:G33"/>
    <mergeCell ref="A17:G17"/>
    <mergeCell ref="A14:G14"/>
    <mergeCell ref="A6:K6"/>
    <mergeCell ref="B11:C11"/>
    <mergeCell ref="B12:C12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90" zoomScaleNormal="100" zoomScaleSheetLayoutView="90" workbookViewId="0">
      <pane ySplit="17" topLeftCell="A39" activePane="bottomLeft" state="frozen"/>
      <selection pane="bottomLeft" activeCell="E9" sqref="E9"/>
    </sheetView>
  </sheetViews>
  <sheetFormatPr defaultRowHeight="12.75" x14ac:dyDescent="0.25"/>
  <cols>
    <col min="1" max="1" width="37.140625" style="43" customWidth="1"/>
    <col min="2" max="3" width="4.42578125" style="43" customWidth="1"/>
    <col min="4" max="4" width="21.7109375" style="43" customWidth="1"/>
    <col min="5" max="5" width="37.140625" style="43" customWidth="1"/>
    <col min="6" max="6" width="29.28515625" style="43" customWidth="1"/>
    <col min="7" max="7" width="50.85546875" style="43" customWidth="1"/>
    <col min="8" max="9" width="37.7109375" style="43" customWidth="1"/>
    <col min="10" max="16384" width="9.140625" style="43"/>
  </cols>
  <sheetData>
    <row r="1" spans="1:9" s="73" customFormat="1" x14ac:dyDescent="0.25"/>
    <row r="2" spans="1:9" s="73" customFormat="1" x14ac:dyDescent="0.25"/>
    <row r="3" spans="1:9" s="73" customFormat="1" x14ac:dyDescent="0.25"/>
    <row r="4" spans="1:9" s="73" customFormat="1" x14ac:dyDescent="0.25"/>
    <row r="5" spans="1:9" s="73" customFormat="1" x14ac:dyDescent="0.25"/>
    <row r="6" spans="1:9" s="73" customFormat="1" x14ac:dyDescent="0.25"/>
    <row r="7" spans="1:9" s="73" customFormat="1" x14ac:dyDescent="0.25">
      <c r="A7" s="86" t="s">
        <v>68</v>
      </c>
      <c r="B7" s="86"/>
      <c r="C7" s="86"/>
      <c r="D7" s="86"/>
      <c r="E7" s="86"/>
      <c r="F7" s="86"/>
      <c r="G7" s="86"/>
      <c r="H7" s="86"/>
      <c r="I7" s="86"/>
    </row>
    <row r="8" spans="1:9" s="73" customFormat="1" x14ac:dyDescent="0.25">
      <c r="A8" s="74" t="s">
        <v>69</v>
      </c>
    </row>
    <row r="9" spans="1:9" s="73" customFormat="1" x14ac:dyDescent="0.25"/>
    <row r="10" spans="1:9" s="73" customFormat="1" x14ac:dyDescent="0.25">
      <c r="A10" s="85" t="s">
        <v>133</v>
      </c>
      <c r="B10" s="85"/>
      <c r="C10" s="85"/>
      <c r="D10" s="85"/>
    </row>
    <row r="11" spans="1:9" s="73" customFormat="1" x14ac:dyDescent="0.25"/>
    <row r="12" spans="1:9" s="73" customFormat="1" x14ac:dyDescent="0.25">
      <c r="A12" s="73" t="s">
        <v>50</v>
      </c>
      <c r="B12" s="85"/>
      <c r="C12" s="85"/>
      <c r="D12" s="85"/>
    </row>
    <row r="13" spans="1:9" s="73" customFormat="1" x14ac:dyDescent="0.25">
      <c r="A13" s="73" t="s">
        <v>51</v>
      </c>
      <c r="B13" s="87"/>
      <c r="C13" s="87"/>
      <c r="D13" s="87"/>
    </row>
    <row r="14" spans="1:9" s="73" customFormat="1" x14ac:dyDescent="0.25"/>
    <row r="15" spans="1:9" s="73" customFormat="1" x14ac:dyDescent="0.25">
      <c r="A15" s="94" t="s">
        <v>65</v>
      </c>
      <c r="B15" s="94"/>
      <c r="C15" s="94"/>
      <c r="D15" s="94"/>
      <c r="E15" s="94"/>
      <c r="F15" s="94"/>
      <c r="G15" s="94"/>
      <c r="H15" s="94"/>
      <c r="I15" s="94"/>
    </row>
    <row r="16" spans="1:9" x14ac:dyDescent="0.25">
      <c r="A16" s="88" t="s">
        <v>61</v>
      </c>
      <c r="B16" s="90" t="s">
        <v>1</v>
      </c>
      <c r="C16" s="91"/>
      <c r="D16" s="92"/>
      <c r="E16" s="93" t="s">
        <v>5</v>
      </c>
      <c r="F16" s="93"/>
      <c r="G16" s="93" t="s">
        <v>6</v>
      </c>
      <c r="H16" s="93"/>
      <c r="I16" s="88" t="s">
        <v>44</v>
      </c>
    </row>
    <row r="17" spans="1:9" x14ac:dyDescent="0.25">
      <c r="A17" s="89"/>
      <c r="B17" s="44" t="s">
        <v>2</v>
      </c>
      <c r="C17" s="44" t="s">
        <v>47</v>
      </c>
      <c r="D17" s="44" t="s">
        <v>3</v>
      </c>
      <c r="E17" s="44" t="s">
        <v>4</v>
      </c>
      <c r="F17" s="44" t="s">
        <v>7</v>
      </c>
      <c r="G17" s="44" t="s">
        <v>8</v>
      </c>
      <c r="H17" s="44" t="s">
        <v>9</v>
      </c>
      <c r="I17" s="89"/>
    </row>
    <row r="18" spans="1:9" ht="345" x14ac:dyDescent="0.25">
      <c r="A18" s="45" t="s">
        <v>76</v>
      </c>
      <c r="B18" s="45" t="s">
        <v>48</v>
      </c>
      <c r="C18" s="46"/>
      <c r="D18" s="47" t="s">
        <v>81</v>
      </c>
      <c r="E18" s="67" t="s">
        <v>102</v>
      </c>
      <c r="F18" s="48" t="s">
        <v>114</v>
      </c>
      <c r="G18" s="70" t="s">
        <v>102</v>
      </c>
      <c r="H18" s="49" t="s">
        <v>103</v>
      </c>
      <c r="I18" s="48" t="s">
        <v>115</v>
      </c>
    </row>
    <row r="19" spans="1:9" ht="114.75" x14ac:dyDescent="0.25">
      <c r="A19" s="45" t="s">
        <v>76</v>
      </c>
      <c r="B19" s="45" t="s">
        <v>48</v>
      </c>
      <c r="C19" s="46"/>
      <c r="D19" s="47" t="s">
        <v>82</v>
      </c>
      <c r="E19" s="47" t="s">
        <v>104</v>
      </c>
      <c r="F19" s="48" t="s">
        <v>111</v>
      </c>
      <c r="G19" s="49" t="s">
        <v>113</v>
      </c>
      <c r="H19" s="49" t="s">
        <v>112</v>
      </c>
      <c r="I19" s="68" t="s">
        <v>116</v>
      </c>
    </row>
    <row r="20" spans="1:9" x14ac:dyDescent="0.2">
      <c r="A20" s="45" t="s">
        <v>76</v>
      </c>
      <c r="B20" s="45" t="s">
        <v>48</v>
      </c>
      <c r="C20" s="46"/>
      <c r="D20" s="47" t="s">
        <v>83</v>
      </c>
      <c r="E20" s="68" t="s">
        <v>125</v>
      </c>
      <c r="F20" s="48"/>
      <c r="G20" s="48"/>
      <c r="H20" s="48"/>
      <c r="I20" s="69" t="s">
        <v>109</v>
      </c>
    </row>
    <row r="21" spans="1:9" ht="25.5" x14ac:dyDescent="0.2">
      <c r="A21" s="45" t="s">
        <v>76</v>
      </c>
      <c r="B21" s="45" t="s">
        <v>48</v>
      </c>
      <c r="C21" s="46"/>
      <c r="D21" s="47" t="s">
        <v>84</v>
      </c>
      <c r="E21" s="68" t="s">
        <v>105</v>
      </c>
      <c r="F21" s="48" t="s">
        <v>106</v>
      </c>
      <c r="G21" s="48" t="s">
        <v>107</v>
      </c>
      <c r="H21" s="49" t="s">
        <v>108</v>
      </c>
      <c r="I21" s="69" t="s">
        <v>110</v>
      </c>
    </row>
    <row r="22" spans="1:9" ht="51" x14ac:dyDescent="0.2">
      <c r="A22" s="45" t="s">
        <v>76</v>
      </c>
      <c r="B22" s="45" t="s">
        <v>49</v>
      </c>
      <c r="C22" s="46"/>
      <c r="D22" s="47" t="s">
        <v>85</v>
      </c>
      <c r="E22" s="68" t="s">
        <v>125</v>
      </c>
      <c r="F22" s="48"/>
      <c r="G22" s="48"/>
      <c r="H22" s="48"/>
      <c r="I22" s="69" t="s">
        <v>110</v>
      </c>
    </row>
    <row r="23" spans="1:9" x14ac:dyDescent="0.2">
      <c r="A23" s="45" t="s">
        <v>76</v>
      </c>
      <c r="B23" s="45" t="s">
        <v>48</v>
      </c>
      <c r="C23" s="46"/>
      <c r="D23" s="47" t="s">
        <v>86</v>
      </c>
      <c r="E23" s="68" t="s">
        <v>125</v>
      </c>
      <c r="F23" s="50"/>
      <c r="G23" s="48"/>
      <c r="H23" s="47"/>
      <c r="I23" s="69" t="s">
        <v>117</v>
      </c>
    </row>
    <row r="24" spans="1:9" ht="25.5" x14ac:dyDescent="0.2">
      <c r="A24" s="45" t="s">
        <v>76</v>
      </c>
      <c r="B24" s="45" t="s">
        <v>48</v>
      </c>
      <c r="C24" s="46"/>
      <c r="D24" s="47" t="s">
        <v>87</v>
      </c>
      <c r="E24" s="68" t="s">
        <v>125</v>
      </c>
      <c r="F24" s="48"/>
      <c r="G24" s="48"/>
      <c r="H24" s="48"/>
      <c r="I24" s="69" t="s">
        <v>118</v>
      </c>
    </row>
    <row r="25" spans="1:9" ht="25.5" x14ac:dyDescent="0.2">
      <c r="A25" s="45" t="s">
        <v>77</v>
      </c>
      <c r="B25" s="45" t="s">
        <v>48</v>
      </c>
      <c r="C25" s="46"/>
      <c r="D25" s="47" t="s">
        <v>88</v>
      </c>
      <c r="E25" s="68" t="s">
        <v>125</v>
      </c>
      <c r="F25" s="48"/>
      <c r="G25" s="48"/>
      <c r="H25" s="48"/>
      <c r="I25" s="69" t="s">
        <v>117</v>
      </c>
    </row>
    <row r="26" spans="1:9" ht="51" x14ac:dyDescent="0.2">
      <c r="A26" s="45" t="s">
        <v>77</v>
      </c>
      <c r="B26" s="45" t="s">
        <v>49</v>
      </c>
      <c r="C26" s="46"/>
      <c r="D26" s="47" t="s">
        <v>85</v>
      </c>
      <c r="E26" s="68" t="s">
        <v>125</v>
      </c>
      <c r="F26" s="48"/>
      <c r="G26" s="48"/>
      <c r="H26" s="48"/>
      <c r="I26" s="69" t="s">
        <v>110</v>
      </c>
    </row>
    <row r="27" spans="1:9" x14ac:dyDescent="0.2">
      <c r="A27" s="45" t="s">
        <v>77</v>
      </c>
      <c r="B27" s="45" t="s">
        <v>48</v>
      </c>
      <c r="C27" s="46"/>
      <c r="D27" s="47" t="s">
        <v>89</v>
      </c>
      <c r="E27" s="68" t="s">
        <v>125</v>
      </c>
      <c r="F27" s="48"/>
      <c r="G27" s="48"/>
      <c r="H27" s="48"/>
      <c r="I27" s="69" t="s">
        <v>119</v>
      </c>
    </row>
    <row r="28" spans="1:9" ht="25.5" x14ac:dyDescent="0.2">
      <c r="A28" s="45" t="s">
        <v>78</v>
      </c>
      <c r="B28" s="45" t="s">
        <v>48</v>
      </c>
      <c r="C28" s="46"/>
      <c r="D28" s="48" t="s">
        <v>90</v>
      </c>
      <c r="E28" s="68" t="s">
        <v>125</v>
      </c>
      <c r="F28" s="48"/>
      <c r="G28" s="48"/>
      <c r="H28" s="48"/>
      <c r="I28" s="69" t="s">
        <v>110</v>
      </c>
    </row>
    <row r="29" spans="1:9" ht="51" x14ac:dyDescent="0.2">
      <c r="A29" s="45" t="s">
        <v>78</v>
      </c>
      <c r="B29" s="45" t="s">
        <v>49</v>
      </c>
      <c r="C29" s="46"/>
      <c r="D29" s="47" t="s">
        <v>85</v>
      </c>
      <c r="E29" s="68" t="s">
        <v>125</v>
      </c>
      <c r="F29" s="48"/>
      <c r="G29" s="48"/>
      <c r="H29" s="48"/>
      <c r="I29" s="69" t="s">
        <v>110</v>
      </c>
    </row>
    <row r="30" spans="1:9" ht="51" x14ac:dyDescent="0.2">
      <c r="A30" s="45" t="s">
        <v>79</v>
      </c>
      <c r="B30" s="45" t="s">
        <v>49</v>
      </c>
      <c r="C30" s="46"/>
      <c r="D30" s="47" t="s">
        <v>85</v>
      </c>
      <c r="E30" s="68" t="s">
        <v>125</v>
      </c>
      <c r="F30" s="48"/>
      <c r="G30" s="48"/>
      <c r="H30" s="48"/>
      <c r="I30" s="69" t="s">
        <v>110</v>
      </c>
    </row>
    <row r="31" spans="1:9" ht="25.5" x14ac:dyDescent="0.2">
      <c r="A31" s="45" t="s">
        <v>80</v>
      </c>
      <c r="B31" s="45" t="s">
        <v>49</v>
      </c>
      <c r="C31" s="46"/>
      <c r="D31" s="47" t="s">
        <v>91</v>
      </c>
      <c r="E31" s="68" t="s">
        <v>125</v>
      </c>
      <c r="F31" s="48"/>
      <c r="G31" s="48"/>
      <c r="H31" s="48"/>
      <c r="I31" s="69" t="s">
        <v>110</v>
      </c>
    </row>
    <row r="32" spans="1:9" ht="25.5" x14ac:dyDescent="0.2">
      <c r="A32" s="45" t="s">
        <v>80</v>
      </c>
      <c r="B32" s="45" t="s">
        <v>48</v>
      </c>
      <c r="C32" s="46"/>
      <c r="D32" s="47" t="s">
        <v>92</v>
      </c>
      <c r="E32" s="68" t="s">
        <v>125</v>
      </c>
      <c r="F32" s="48"/>
      <c r="G32" s="48"/>
      <c r="H32" s="48"/>
      <c r="I32" s="69" t="s">
        <v>110</v>
      </c>
    </row>
    <row r="33" spans="1:9" ht="25.5" x14ac:dyDescent="0.2">
      <c r="A33" s="45" t="s">
        <v>80</v>
      </c>
      <c r="B33" s="45" t="s">
        <v>48</v>
      </c>
      <c r="C33" s="46"/>
      <c r="D33" s="47" t="s">
        <v>93</v>
      </c>
      <c r="E33" s="68" t="s">
        <v>125</v>
      </c>
      <c r="F33" s="48"/>
      <c r="G33" s="48"/>
      <c r="H33" s="48"/>
      <c r="I33" s="69" t="s">
        <v>110</v>
      </c>
    </row>
    <row r="34" spans="1:9" ht="51" x14ac:dyDescent="0.2">
      <c r="A34" s="45" t="s">
        <v>80</v>
      </c>
      <c r="B34" s="45" t="s">
        <v>49</v>
      </c>
      <c r="C34" s="46"/>
      <c r="D34" s="47" t="s">
        <v>94</v>
      </c>
      <c r="E34" s="47" t="s">
        <v>131</v>
      </c>
      <c r="F34" s="51" t="s">
        <v>132</v>
      </c>
      <c r="G34" s="52"/>
      <c r="H34" s="52"/>
      <c r="I34" s="69"/>
    </row>
    <row r="35" spans="1:9" ht="111.75" customHeight="1" x14ac:dyDescent="0.2">
      <c r="A35" s="45" t="s">
        <v>80</v>
      </c>
      <c r="B35" s="45" t="s">
        <v>49</v>
      </c>
      <c r="C35" s="46"/>
      <c r="D35" s="47" t="s">
        <v>95</v>
      </c>
      <c r="E35" s="47" t="s">
        <v>121</v>
      </c>
      <c r="F35" s="48" t="s">
        <v>122</v>
      </c>
      <c r="G35" s="48" t="s">
        <v>123</v>
      </c>
      <c r="H35" s="48" t="s">
        <v>122</v>
      </c>
      <c r="I35" s="69" t="s">
        <v>124</v>
      </c>
    </row>
    <row r="36" spans="1:9" ht="25.5" x14ac:dyDescent="0.2">
      <c r="A36" s="45" t="s">
        <v>80</v>
      </c>
      <c r="B36" s="45" t="s">
        <v>48</v>
      </c>
      <c r="C36" s="46"/>
      <c r="D36" s="47" t="s">
        <v>96</v>
      </c>
      <c r="E36" s="68" t="s">
        <v>125</v>
      </c>
      <c r="F36" s="48"/>
      <c r="G36" s="48"/>
      <c r="H36" s="48"/>
      <c r="I36" s="69" t="s">
        <v>120</v>
      </c>
    </row>
    <row r="37" spans="1:9" ht="51" x14ac:dyDescent="0.2">
      <c r="A37" s="45" t="s">
        <v>80</v>
      </c>
      <c r="B37" s="45" t="s">
        <v>49</v>
      </c>
      <c r="C37" s="46"/>
      <c r="D37" s="47" t="s">
        <v>85</v>
      </c>
      <c r="E37" s="47" t="s">
        <v>130</v>
      </c>
      <c r="F37" s="48"/>
      <c r="G37" s="48"/>
      <c r="H37" s="48"/>
      <c r="I37" s="69"/>
    </row>
    <row r="38" spans="1:9" ht="25.5" x14ac:dyDescent="0.2">
      <c r="A38" s="45" t="s">
        <v>80</v>
      </c>
      <c r="B38" s="45" t="s">
        <v>48</v>
      </c>
      <c r="C38" s="46"/>
      <c r="D38" s="47" t="s">
        <v>97</v>
      </c>
      <c r="E38" s="68" t="s">
        <v>125</v>
      </c>
      <c r="F38" s="48"/>
      <c r="G38" s="48"/>
      <c r="H38" s="48"/>
      <c r="I38" s="69" t="s">
        <v>110</v>
      </c>
    </row>
    <row r="39" spans="1:9" ht="25.5" x14ac:dyDescent="0.2">
      <c r="A39" s="45" t="s">
        <v>80</v>
      </c>
      <c r="B39" s="45" t="s">
        <v>48</v>
      </c>
      <c r="C39" s="46"/>
      <c r="D39" s="47" t="s">
        <v>98</v>
      </c>
      <c r="E39" s="47" t="s">
        <v>129</v>
      </c>
      <c r="F39" s="48"/>
      <c r="G39" s="48"/>
      <c r="H39" s="48"/>
      <c r="I39" s="69"/>
    </row>
    <row r="40" spans="1:9" ht="38.25" x14ac:dyDescent="0.2">
      <c r="A40" s="45" t="s">
        <v>80</v>
      </c>
      <c r="B40" s="45" t="s">
        <v>49</v>
      </c>
      <c r="C40" s="46"/>
      <c r="D40" s="47" t="s">
        <v>99</v>
      </c>
      <c r="E40" s="47" t="s">
        <v>128</v>
      </c>
      <c r="F40" s="48"/>
      <c r="G40" s="48"/>
      <c r="H40" s="48"/>
      <c r="I40" s="69"/>
    </row>
    <row r="41" spans="1:9" ht="38.25" x14ac:dyDescent="0.2">
      <c r="A41" s="45" t="s">
        <v>80</v>
      </c>
      <c r="B41" s="45" t="s">
        <v>49</v>
      </c>
      <c r="C41" s="46"/>
      <c r="D41" s="47" t="s">
        <v>100</v>
      </c>
      <c r="E41" s="47" t="s">
        <v>127</v>
      </c>
      <c r="F41" s="48"/>
      <c r="G41" s="48"/>
      <c r="H41" s="48"/>
      <c r="I41" s="69"/>
    </row>
    <row r="42" spans="1:9" ht="25.5" x14ac:dyDescent="0.2">
      <c r="A42" s="45" t="s">
        <v>80</v>
      </c>
      <c r="B42" s="45" t="s">
        <v>49</v>
      </c>
      <c r="C42" s="46"/>
      <c r="D42" s="47" t="s">
        <v>101</v>
      </c>
      <c r="E42" s="47" t="s">
        <v>126</v>
      </c>
      <c r="F42" s="48"/>
      <c r="G42" s="48"/>
      <c r="H42" s="48"/>
      <c r="I42" s="69"/>
    </row>
    <row r="43" spans="1:9" x14ac:dyDescent="0.25">
      <c r="A43" s="84" t="s">
        <v>70</v>
      </c>
      <c r="B43" s="84"/>
      <c r="C43" s="84"/>
      <c r="D43" s="84"/>
      <c r="E43" s="84"/>
      <c r="F43" s="84"/>
      <c r="G43" s="84"/>
      <c r="H43" s="84"/>
      <c r="I43" s="84"/>
    </row>
  </sheetData>
  <mergeCells count="11">
    <mergeCell ref="A43:I43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80" zoomScaleNormal="100" zoomScaleSheetLayoutView="80" workbookViewId="0">
      <pane ySplit="17" topLeftCell="A18" activePane="bottomLeft" state="frozen"/>
      <selection pane="bottomLeft" activeCell="E53" sqref="E53"/>
    </sheetView>
  </sheetViews>
  <sheetFormatPr defaultRowHeight="15" x14ac:dyDescent="0.25"/>
  <cols>
    <col min="1" max="1" width="3.42578125" style="55" bestFit="1" customWidth="1"/>
    <col min="2" max="2" width="26.140625" style="35" customWidth="1"/>
    <col min="3" max="4" width="4.42578125" style="1" customWidth="1"/>
    <col min="5" max="5" width="33.7109375" style="1" customWidth="1"/>
    <col min="6" max="6" width="15.28515625" style="35" customWidth="1"/>
    <col min="7" max="9" width="15.7109375" style="1" customWidth="1"/>
    <col min="10" max="10" width="17.28515625" style="1" customWidth="1"/>
    <col min="11" max="11" width="12.140625" style="1" customWidth="1"/>
    <col min="12" max="12" width="14.85546875" style="1" customWidth="1"/>
    <col min="13" max="13" width="38.28515625" style="1" customWidth="1"/>
    <col min="14" max="16384" width="9.140625" style="1"/>
  </cols>
  <sheetData>
    <row r="1" spans="2:13" s="55" customFormat="1" x14ac:dyDescent="0.25">
      <c r="B1" s="75"/>
      <c r="F1" s="75"/>
    </row>
    <row r="2" spans="2:13" s="55" customFormat="1" x14ac:dyDescent="0.25">
      <c r="B2" s="75"/>
      <c r="F2" s="75"/>
    </row>
    <row r="3" spans="2:13" s="55" customFormat="1" x14ac:dyDescent="0.25">
      <c r="B3" s="75"/>
      <c r="F3" s="75"/>
    </row>
    <row r="4" spans="2:13" s="55" customFormat="1" x14ac:dyDescent="0.25">
      <c r="B4" s="75"/>
      <c r="F4" s="75"/>
    </row>
    <row r="5" spans="2:13" s="55" customFormat="1" x14ac:dyDescent="0.25">
      <c r="B5" s="75"/>
      <c r="F5" s="75"/>
    </row>
    <row r="6" spans="2:13" s="55" customFormat="1" x14ac:dyDescent="0.25">
      <c r="B6" s="75"/>
      <c r="F6" s="75"/>
    </row>
    <row r="7" spans="2:13" s="55" customFormat="1" x14ac:dyDescent="0.25">
      <c r="B7" s="81" t="s">
        <v>73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2:13" s="55" customFormat="1" x14ac:dyDescent="0.25">
      <c r="B8" s="76" t="s">
        <v>69</v>
      </c>
      <c r="F8" s="75"/>
    </row>
    <row r="9" spans="2:13" s="55" customFormat="1" x14ac:dyDescent="0.25">
      <c r="B9" s="75"/>
      <c r="F9" s="75"/>
    </row>
    <row r="10" spans="2:13" s="55" customFormat="1" x14ac:dyDescent="0.25">
      <c r="B10" s="55" t="s">
        <v>134</v>
      </c>
      <c r="F10" s="75"/>
    </row>
    <row r="11" spans="2:13" s="55" customFormat="1" x14ac:dyDescent="0.25">
      <c r="B11" s="75"/>
      <c r="F11" s="75"/>
    </row>
    <row r="12" spans="2:13" s="55" customFormat="1" x14ac:dyDescent="0.25">
      <c r="B12" s="75" t="str">
        <f>'2. Exec Plano de Ação'!A12</f>
        <v>Responsável pela Análise:</v>
      </c>
      <c r="C12" s="82"/>
      <c r="D12" s="82"/>
      <c r="E12" s="82"/>
      <c r="F12" s="75"/>
    </row>
    <row r="13" spans="2:13" s="55" customFormat="1" x14ac:dyDescent="0.25">
      <c r="B13" s="75" t="s">
        <v>59</v>
      </c>
      <c r="C13" s="83"/>
      <c r="D13" s="83"/>
      <c r="E13" s="83"/>
      <c r="F13" s="75"/>
    </row>
    <row r="14" spans="2:13" s="55" customFormat="1" x14ac:dyDescent="0.25">
      <c r="B14" s="75"/>
      <c r="F14" s="75"/>
    </row>
    <row r="15" spans="2:13" s="55" customFormat="1" x14ac:dyDescent="0.25">
      <c r="B15" s="98" t="s">
        <v>66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13" x14ac:dyDescent="0.25">
      <c r="B16" s="100" t="s">
        <v>0</v>
      </c>
      <c r="C16" s="102" t="s">
        <v>1</v>
      </c>
      <c r="D16" s="103"/>
      <c r="E16" s="104"/>
      <c r="F16" s="102" t="s">
        <v>37</v>
      </c>
      <c r="G16" s="103"/>
      <c r="H16" s="104"/>
      <c r="I16" s="103" t="s">
        <v>38</v>
      </c>
      <c r="J16" s="103"/>
      <c r="K16" s="102" t="s">
        <v>10</v>
      </c>
      <c r="L16" s="104"/>
      <c r="M16" s="100" t="s">
        <v>36</v>
      </c>
    </row>
    <row r="17" spans="1:13" ht="60" x14ac:dyDescent="0.25">
      <c r="B17" s="101"/>
      <c r="C17" s="21" t="s">
        <v>2</v>
      </c>
      <c r="D17" s="21" t="s">
        <v>47</v>
      </c>
      <c r="E17" s="21" t="s">
        <v>3</v>
      </c>
      <c r="F17" s="22" t="s">
        <v>52</v>
      </c>
      <c r="G17" s="21" t="s">
        <v>53</v>
      </c>
      <c r="H17" s="21" t="s">
        <v>54</v>
      </c>
      <c r="I17" s="21" t="s">
        <v>55</v>
      </c>
      <c r="J17" s="21" t="s">
        <v>60</v>
      </c>
      <c r="K17" s="21" t="s">
        <v>56</v>
      </c>
      <c r="L17" s="21" t="s">
        <v>57</v>
      </c>
      <c r="M17" s="101"/>
    </row>
    <row r="18" spans="1:13" ht="24" x14ac:dyDescent="0.25">
      <c r="A18" s="55">
        <v>1</v>
      </c>
      <c r="B18" s="25" t="str">
        <f>'2. Exec Plano de Ação'!A18</f>
        <v xml:space="preserve">Comissão Exercício Profissional - CEP </v>
      </c>
      <c r="C18" s="25" t="str">
        <f>'2. Exec Plano de Ação'!B18</f>
        <v>P</v>
      </c>
      <c r="D18" s="26"/>
      <c r="E18" s="27" t="str">
        <f>'2. Exec Plano de Ação'!D18</f>
        <v>Caravana CAU</v>
      </c>
      <c r="F18" s="28">
        <v>3150</v>
      </c>
      <c r="G18" s="29">
        <v>0</v>
      </c>
      <c r="H18" s="7">
        <f>G18/F18</f>
        <v>0</v>
      </c>
      <c r="I18" s="5">
        <f>'[1]5.'!G2</f>
        <v>125</v>
      </c>
      <c r="J18" s="8">
        <f>I18*H18</f>
        <v>0</v>
      </c>
      <c r="K18" s="7">
        <f>I18/F18</f>
        <v>3.968253968253968E-2</v>
      </c>
      <c r="L18" s="7" t="e">
        <f>J18/G18</f>
        <v>#DIV/0!</v>
      </c>
      <c r="M18" s="4"/>
    </row>
    <row r="19" spans="1:13" ht="24" x14ac:dyDescent="0.25">
      <c r="A19" s="55">
        <v>2</v>
      </c>
      <c r="B19" s="25" t="str">
        <f>'2. Exec Plano de Ação'!A19</f>
        <v xml:space="preserve">Comissão Exercício Profissional - CEP </v>
      </c>
      <c r="C19" s="25" t="str">
        <f>'2. Exec Plano de Ação'!B19</f>
        <v>P</v>
      </c>
      <c r="D19" s="26"/>
      <c r="E19" s="27" t="str">
        <f>'2. Exec Plano de Ação'!D19</f>
        <v>Cauniversitário</v>
      </c>
      <c r="F19" s="28">
        <v>1050</v>
      </c>
      <c r="G19" s="29">
        <v>0</v>
      </c>
      <c r="H19" s="7">
        <f t="shared" ref="H19:H30" si="0">G19/F19</f>
        <v>0</v>
      </c>
      <c r="I19" s="5">
        <f>'[1]5.'!G3</f>
        <v>123.7</v>
      </c>
      <c r="J19" s="8">
        <f t="shared" ref="J19:J30" si="1">I19*H19</f>
        <v>0</v>
      </c>
      <c r="K19" s="7">
        <f t="shared" ref="K19:K31" si="2">I19/F19</f>
        <v>0.11780952380952381</v>
      </c>
      <c r="L19" s="7" t="e">
        <f t="shared" ref="L19:L30" si="3">J19/G19</f>
        <v>#DIV/0!</v>
      </c>
      <c r="M19" s="4"/>
    </row>
    <row r="20" spans="1:13" ht="24" x14ac:dyDescent="0.25">
      <c r="A20" s="55">
        <v>3</v>
      </c>
      <c r="B20" s="25" t="str">
        <f>'2. Exec Plano de Ação'!A20</f>
        <v xml:space="preserve">Comissão Exercício Profissional - CEP </v>
      </c>
      <c r="C20" s="25" t="str">
        <f>'2. Exec Plano de Ação'!B20</f>
        <v>P</v>
      </c>
      <c r="D20" s="26"/>
      <c r="E20" s="27" t="str">
        <f>'2. Exec Plano de Ação'!D20</f>
        <v>sou arquiteto! e agora?</v>
      </c>
      <c r="F20" s="29">
        <v>5720</v>
      </c>
      <c r="G20" s="29">
        <v>0</v>
      </c>
      <c r="H20" s="7">
        <f t="shared" si="0"/>
        <v>0</v>
      </c>
      <c r="I20" s="5">
        <f>'[1]5.'!G4</f>
        <v>0</v>
      </c>
      <c r="J20" s="8">
        <f t="shared" si="1"/>
        <v>0</v>
      </c>
      <c r="K20" s="7">
        <f t="shared" si="2"/>
        <v>0</v>
      </c>
      <c r="L20" s="7" t="e">
        <f t="shared" si="3"/>
        <v>#DIV/0!</v>
      </c>
      <c r="M20" s="4"/>
    </row>
    <row r="21" spans="1:13" ht="24" x14ac:dyDescent="0.25">
      <c r="A21" s="55">
        <v>4</v>
      </c>
      <c r="B21" s="25" t="str">
        <f>'2. Exec Plano de Ação'!A21</f>
        <v xml:space="preserve">Comissão Exercício Profissional - CEP </v>
      </c>
      <c r="C21" s="25" t="str">
        <f>'2. Exec Plano de Ação'!B21</f>
        <v>P</v>
      </c>
      <c r="D21" s="26"/>
      <c r="E21" s="27" t="str">
        <f>'2. Exec Plano de Ação'!D21</f>
        <v>Tira dúvidas CAU</v>
      </c>
      <c r="F21" s="28">
        <v>1200</v>
      </c>
      <c r="G21" s="29">
        <v>0</v>
      </c>
      <c r="H21" s="7">
        <f t="shared" si="0"/>
        <v>0</v>
      </c>
      <c r="I21" s="5">
        <f>'[1]5.'!G5</f>
        <v>0</v>
      </c>
      <c r="J21" s="8">
        <f t="shared" si="1"/>
        <v>0</v>
      </c>
      <c r="K21" s="7">
        <f t="shared" si="2"/>
        <v>0</v>
      </c>
      <c r="L21" s="7" t="e">
        <f t="shared" si="3"/>
        <v>#DIV/0!</v>
      </c>
      <c r="M21" s="4"/>
    </row>
    <row r="22" spans="1:13" ht="24" x14ac:dyDescent="0.25">
      <c r="A22" s="55">
        <v>5</v>
      </c>
      <c r="B22" s="25" t="str">
        <f>'2. Exec Plano de Ação'!A22</f>
        <v xml:space="preserve">Comissão Exercício Profissional - CEP </v>
      </c>
      <c r="C22" s="25" t="str">
        <f>'2. Exec Plano de Ação'!B22</f>
        <v>A</v>
      </c>
      <c r="D22" s="26"/>
      <c r="E22" s="27" t="str">
        <f>'2. Exec Plano de Ação'!D22</f>
        <v>Ações de suprimento a demanda de deslocamento de pessoal</v>
      </c>
      <c r="F22" s="28">
        <v>4000</v>
      </c>
      <c r="G22" s="29">
        <v>0</v>
      </c>
      <c r="H22" s="7">
        <f t="shared" si="0"/>
        <v>0</v>
      </c>
      <c r="I22" s="5">
        <f>'[1]5.'!G6</f>
        <v>2960.03</v>
      </c>
      <c r="J22" s="8">
        <f t="shared" si="1"/>
        <v>0</v>
      </c>
      <c r="K22" s="7">
        <f t="shared" si="2"/>
        <v>0.74000750000000004</v>
      </c>
      <c r="L22" s="7" t="e">
        <f t="shared" si="3"/>
        <v>#DIV/0!</v>
      </c>
      <c r="M22" s="4"/>
    </row>
    <row r="23" spans="1:13" ht="24" x14ac:dyDescent="0.25">
      <c r="A23" s="55">
        <v>6</v>
      </c>
      <c r="B23" s="25" t="str">
        <f>'2. Exec Plano de Ação'!A23</f>
        <v xml:space="preserve">Comissão Exercício Profissional - CEP </v>
      </c>
      <c r="C23" s="25" t="str">
        <f>'2. Exec Plano de Ação'!B23</f>
        <v>P</v>
      </c>
      <c r="D23" s="26"/>
      <c r="E23" s="27" t="str">
        <f>'2. Exec Plano de Ação'!D23</f>
        <v>Tabela de honorários</v>
      </c>
      <c r="F23" s="28">
        <v>13120</v>
      </c>
      <c r="G23" s="29">
        <v>0</v>
      </c>
      <c r="H23" s="7">
        <f t="shared" si="0"/>
        <v>0</v>
      </c>
      <c r="I23" s="5">
        <f>'[1]5.'!G7</f>
        <v>0</v>
      </c>
      <c r="J23" s="8">
        <f t="shared" si="1"/>
        <v>0</v>
      </c>
      <c r="K23" s="7">
        <f t="shared" si="2"/>
        <v>0</v>
      </c>
      <c r="L23" s="7" t="e">
        <f t="shared" si="3"/>
        <v>#DIV/0!</v>
      </c>
      <c r="M23" s="4"/>
    </row>
    <row r="24" spans="1:13" ht="24" x14ac:dyDescent="0.25">
      <c r="A24" s="55">
        <v>7</v>
      </c>
      <c r="B24" s="25" t="str">
        <f>'2. Exec Plano de Ação'!A24</f>
        <v xml:space="preserve">Comissão Exercício Profissional - CEP </v>
      </c>
      <c r="C24" s="25" t="str">
        <f>'2. Exec Plano de Ação'!B24</f>
        <v>P</v>
      </c>
      <c r="D24" s="26"/>
      <c r="E24" s="27" t="str">
        <f>'2. Exec Plano de Ação'!D24</f>
        <v>Normas técnicas e legislação urbana</v>
      </c>
      <c r="F24" s="30">
        <v>5000</v>
      </c>
      <c r="G24" s="34">
        <v>0</v>
      </c>
      <c r="H24" s="7">
        <f t="shared" si="0"/>
        <v>0</v>
      </c>
      <c r="I24" s="5">
        <f>'[1]5.'!G8</f>
        <v>0</v>
      </c>
      <c r="J24" s="8">
        <f t="shared" si="1"/>
        <v>0</v>
      </c>
      <c r="K24" s="7">
        <f t="shared" si="2"/>
        <v>0</v>
      </c>
      <c r="L24" s="7" t="e">
        <f t="shared" si="3"/>
        <v>#DIV/0!</v>
      </c>
      <c r="M24" s="4"/>
    </row>
    <row r="25" spans="1:13" ht="24" x14ac:dyDescent="0.25">
      <c r="A25" s="55">
        <v>8</v>
      </c>
      <c r="B25" s="25" t="str">
        <f>'2. Exec Plano de Ação'!A25</f>
        <v>Comissão de Ensino e Formação - CEF</v>
      </c>
      <c r="C25" s="25" t="str">
        <f>'2. Exec Plano de Ação'!B25</f>
        <v>P</v>
      </c>
      <c r="D25" s="26"/>
      <c r="E25" s="27" t="str">
        <f>'2. Exec Plano de Ação'!D25</f>
        <v>Palestra sobre ensino e formação</v>
      </c>
      <c r="F25" s="31">
        <v>1500</v>
      </c>
      <c r="G25" s="32">
        <v>0</v>
      </c>
      <c r="H25" s="7">
        <f t="shared" si="0"/>
        <v>0</v>
      </c>
      <c r="I25" s="5">
        <f>'[1]5.'!G9</f>
        <v>120</v>
      </c>
      <c r="J25" s="8">
        <f t="shared" si="1"/>
        <v>0</v>
      </c>
      <c r="K25" s="7">
        <f t="shared" si="2"/>
        <v>0.08</v>
      </c>
      <c r="L25" s="7" t="e">
        <f t="shared" si="3"/>
        <v>#DIV/0!</v>
      </c>
      <c r="M25" s="4"/>
    </row>
    <row r="26" spans="1:13" ht="24" x14ac:dyDescent="0.25">
      <c r="A26" s="55">
        <v>9</v>
      </c>
      <c r="B26" s="25" t="str">
        <f>'2. Exec Plano de Ação'!A26</f>
        <v>Comissão de Ensino e Formação - CEF</v>
      </c>
      <c r="C26" s="25" t="str">
        <f>'2. Exec Plano de Ação'!B26</f>
        <v>A</v>
      </c>
      <c r="D26" s="26"/>
      <c r="E26" s="27" t="str">
        <f>'2. Exec Plano de Ação'!D26</f>
        <v>Ações de suprimento a demanda de deslocamento de pessoal</v>
      </c>
      <c r="F26" s="31">
        <v>4000</v>
      </c>
      <c r="G26" s="32">
        <v>0</v>
      </c>
      <c r="H26" s="7">
        <f t="shared" si="0"/>
        <v>0</v>
      </c>
      <c r="I26" s="5">
        <f>'[1]5.'!G10</f>
        <v>0</v>
      </c>
      <c r="J26" s="8">
        <f t="shared" si="1"/>
        <v>0</v>
      </c>
      <c r="K26" s="7">
        <f t="shared" si="2"/>
        <v>0</v>
      </c>
      <c r="L26" s="7" t="e">
        <f t="shared" si="3"/>
        <v>#DIV/0!</v>
      </c>
      <c r="M26" s="4"/>
    </row>
    <row r="27" spans="1:13" ht="24" x14ac:dyDescent="0.25">
      <c r="A27" s="55">
        <v>10</v>
      </c>
      <c r="B27" s="25" t="str">
        <f>'2. Exec Plano de Ação'!A27</f>
        <v>Comissão de Ensino e Formação - CEF</v>
      </c>
      <c r="C27" s="25" t="str">
        <f>'2. Exec Plano de Ação'!B27</f>
        <v>P</v>
      </c>
      <c r="D27" s="26"/>
      <c r="E27" s="27" t="str">
        <f>'2. Exec Plano de Ação'!D27</f>
        <v>Prêmio TFG</v>
      </c>
      <c r="F27" s="31">
        <v>10000</v>
      </c>
      <c r="G27" s="32">
        <v>0</v>
      </c>
      <c r="H27" s="7">
        <f t="shared" si="0"/>
        <v>0</v>
      </c>
      <c r="I27" s="5">
        <f>'[1]5.'!G11</f>
        <v>0</v>
      </c>
      <c r="J27" s="8">
        <f t="shared" si="1"/>
        <v>0</v>
      </c>
      <c r="K27" s="7">
        <f t="shared" si="2"/>
        <v>0</v>
      </c>
      <c r="L27" s="7" t="e">
        <f t="shared" si="3"/>
        <v>#DIV/0!</v>
      </c>
      <c r="M27" s="4"/>
    </row>
    <row r="28" spans="1:13" ht="24" x14ac:dyDescent="0.25">
      <c r="A28" s="55">
        <v>11</v>
      </c>
      <c r="B28" s="25" t="str">
        <f>'2. Exec Plano de Ação'!A28</f>
        <v>Comissão de Ética e Disciplina - CED</v>
      </c>
      <c r="C28" s="25" t="str">
        <f>'2. Exec Plano de Ação'!B28</f>
        <v>P</v>
      </c>
      <c r="D28" s="26"/>
      <c r="E28" s="27" t="str">
        <f>'2. Exec Plano de Ação'!D28</f>
        <v>Palestra código de ética</v>
      </c>
      <c r="F28" s="28">
        <v>1500</v>
      </c>
      <c r="G28" s="29">
        <v>0</v>
      </c>
      <c r="H28" s="7">
        <f t="shared" si="0"/>
        <v>0</v>
      </c>
      <c r="I28" s="5">
        <f>'[1]5.'!G12</f>
        <v>0</v>
      </c>
      <c r="J28" s="8">
        <f t="shared" si="1"/>
        <v>0</v>
      </c>
      <c r="K28" s="7">
        <f t="shared" si="2"/>
        <v>0</v>
      </c>
      <c r="L28" s="7" t="e">
        <f t="shared" si="3"/>
        <v>#DIV/0!</v>
      </c>
      <c r="M28" s="4"/>
    </row>
    <row r="29" spans="1:13" ht="24" x14ac:dyDescent="0.25">
      <c r="A29" s="55">
        <v>12</v>
      </c>
      <c r="B29" s="25" t="str">
        <f>'2. Exec Plano de Ação'!A29</f>
        <v>Comissão de Ética e Disciplina - CED</v>
      </c>
      <c r="C29" s="25" t="str">
        <f>'2. Exec Plano de Ação'!B29</f>
        <v>A</v>
      </c>
      <c r="D29" s="26"/>
      <c r="E29" s="27" t="str">
        <f>'2. Exec Plano de Ação'!D29</f>
        <v>Ações de suprimento a demanda de deslocamento de pessoal</v>
      </c>
      <c r="F29" s="32">
        <v>4000</v>
      </c>
      <c r="G29" s="29">
        <v>0</v>
      </c>
      <c r="H29" s="7">
        <f t="shared" si="0"/>
        <v>0</v>
      </c>
      <c r="I29" s="5">
        <f>'[1]5.'!G13</f>
        <v>3286.81</v>
      </c>
      <c r="J29" s="8">
        <f t="shared" si="1"/>
        <v>0</v>
      </c>
      <c r="K29" s="7">
        <f t="shared" si="2"/>
        <v>0.8217025</v>
      </c>
      <c r="L29" s="7" t="e">
        <f t="shared" si="3"/>
        <v>#DIV/0!</v>
      </c>
      <c r="M29" s="4"/>
    </row>
    <row r="30" spans="1:13" ht="24" x14ac:dyDescent="0.25">
      <c r="A30" s="55">
        <v>13</v>
      </c>
      <c r="B30" s="25" t="str">
        <f>'2. Exec Plano de Ação'!A30</f>
        <v>Comissão de Administração de Finanças - CAF</v>
      </c>
      <c r="C30" s="25" t="str">
        <f>'2. Exec Plano de Ação'!B30</f>
        <v>A</v>
      </c>
      <c r="D30" s="26"/>
      <c r="E30" s="27" t="str">
        <f>'2. Exec Plano de Ação'!D30</f>
        <v>Ações de suprimento a demanda de deslocamento de pessoal</v>
      </c>
      <c r="F30" s="31">
        <v>4000</v>
      </c>
      <c r="G30" s="29">
        <v>0</v>
      </c>
      <c r="H30" s="7">
        <f t="shared" si="0"/>
        <v>0</v>
      </c>
      <c r="I30" s="5">
        <f>'[1]5.'!G14</f>
        <v>2561.0700000000002</v>
      </c>
      <c r="J30" s="8">
        <f t="shared" si="1"/>
        <v>0</v>
      </c>
      <c r="K30" s="7">
        <f t="shared" si="2"/>
        <v>0.64026749999999999</v>
      </c>
      <c r="L30" s="7" t="e">
        <f t="shared" si="3"/>
        <v>#DIV/0!</v>
      </c>
      <c r="M30" s="4"/>
    </row>
    <row r="31" spans="1:13" x14ac:dyDescent="0.25">
      <c r="A31" s="55">
        <v>14</v>
      </c>
      <c r="B31" s="25" t="str">
        <f>'2. Exec Plano de Ação'!A31</f>
        <v>Presidência</v>
      </c>
      <c r="C31" s="25" t="str">
        <f>'2. Exec Plano de Ação'!B31</f>
        <v>A</v>
      </c>
      <c r="D31" s="26"/>
      <c r="E31" s="27" t="str">
        <f>'2. Exec Plano de Ação'!D31</f>
        <v>Capacitação</v>
      </c>
      <c r="F31" s="28">
        <v>19000</v>
      </c>
      <c r="G31" s="29">
        <v>0</v>
      </c>
      <c r="H31" s="7">
        <f>G31/F31</f>
        <v>0</v>
      </c>
      <c r="I31" s="5">
        <f>'[1]5.'!G15</f>
        <v>0</v>
      </c>
      <c r="J31" s="8">
        <f>I31*H31</f>
        <v>0</v>
      </c>
      <c r="K31" s="7">
        <f t="shared" si="2"/>
        <v>0</v>
      </c>
      <c r="L31" s="7" t="e">
        <f>J31/G31</f>
        <v>#DIV/0!</v>
      </c>
      <c r="M31" s="4"/>
    </row>
    <row r="32" spans="1:13" x14ac:dyDescent="0.25">
      <c r="A32" s="55">
        <v>15</v>
      </c>
      <c r="B32" s="25" t="str">
        <f>'2. Exec Plano de Ação'!A32</f>
        <v>Presidência</v>
      </c>
      <c r="C32" s="25" t="str">
        <f>'2. Exec Plano de Ação'!B32</f>
        <v>P</v>
      </c>
      <c r="D32" s="62"/>
      <c r="E32" s="27" t="str">
        <f>'2. Exec Plano de Ação'!D32</f>
        <v>Comunicação - plano de mídia</v>
      </c>
      <c r="F32" s="33">
        <v>28500</v>
      </c>
      <c r="G32" s="33">
        <v>0</v>
      </c>
      <c r="H32" s="60">
        <f>G32/F32</f>
        <v>0</v>
      </c>
      <c r="I32" s="5">
        <f>'[1]5.'!G16</f>
        <v>0</v>
      </c>
      <c r="J32" s="66">
        <f>I32*H32</f>
        <v>0</v>
      </c>
      <c r="K32" s="60">
        <f>I32/F32</f>
        <v>0</v>
      </c>
      <c r="L32" s="60" t="e">
        <f>J32/G32</f>
        <v>#DIV/0!</v>
      </c>
      <c r="M32" s="23"/>
    </row>
    <row r="33" spans="1:13" x14ac:dyDescent="0.25">
      <c r="A33" s="55">
        <v>16</v>
      </c>
      <c r="B33" s="25" t="str">
        <f>'2. Exec Plano de Ação'!A33</f>
        <v>Presidência</v>
      </c>
      <c r="C33" s="25" t="str">
        <f>'2. Exec Plano de Ação'!B33</f>
        <v>P</v>
      </c>
      <c r="D33" s="62"/>
      <c r="E33" s="27" t="str">
        <f>'2. Exec Plano de Ação'!D33</f>
        <v>Patrocínio</v>
      </c>
      <c r="F33" s="33">
        <v>10000</v>
      </c>
      <c r="G33" s="63">
        <v>0</v>
      </c>
      <c r="H33" s="60">
        <f t="shared" ref="H33:H42" si="4">G33/F33</f>
        <v>0</v>
      </c>
      <c r="I33" s="5">
        <f>'[1]5.'!G17</f>
        <v>0</v>
      </c>
      <c r="J33" s="61">
        <f t="shared" ref="J33:J35" si="5">I33*H33</f>
        <v>0</v>
      </c>
      <c r="K33" s="60">
        <f t="shared" ref="K33:K36" si="6">I33/F33</f>
        <v>0</v>
      </c>
      <c r="L33" s="60">
        <v>0</v>
      </c>
      <c r="M33" s="53"/>
    </row>
    <row r="34" spans="1:13" ht="24" x14ac:dyDescent="0.25">
      <c r="A34" s="55">
        <v>17</v>
      </c>
      <c r="B34" s="25" t="str">
        <f>'2. Exec Plano de Ação'!A34</f>
        <v>Presidência</v>
      </c>
      <c r="C34" s="25" t="str">
        <f>'2. Exec Plano de Ação'!B34</f>
        <v>A</v>
      </c>
      <c r="D34" s="62"/>
      <c r="E34" s="27" t="str">
        <f>'2. Exec Plano de Ação'!D34</f>
        <v>Atendimento - manutenção das rotinas administrativas do CAU/AL</v>
      </c>
      <c r="F34" s="33">
        <v>460760</v>
      </c>
      <c r="G34" s="63">
        <v>0</v>
      </c>
      <c r="H34" s="60">
        <f t="shared" si="4"/>
        <v>0</v>
      </c>
      <c r="I34" s="5">
        <f>'[1]5.'!G18</f>
        <v>291663.49</v>
      </c>
      <c r="J34" s="61">
        <f t="shared" si="5"/>
        <v>0</v>
      </c>
      <c r="K34" s="60">
        <f t="shared" si="6"/>
        <v>0.63300523048875768</v>
      </c>
      <c r="L34" s="60">
        <v>0</v>
      </c>
      <c r="M34" s="23"/>
    </row>
    <row r="35" spans="1:13" x14ac:dyDescent="0.25">
      <c r="A35" s="55">
        <v>18</v>
      </c>
      <c r="B35" s="25" t="str">
        <f>'2. Exec Plano de Ação'!A35</f>
        <v>Presidência</v>
      </c>
      <c r="C35" s="25" t="str">
        <f>'2. Exec Plano de Ação'!B35</f>
        <v>A</v>
      </c>
      <c r="D35" s="62"/>
      <c r="E35" s="27" t="str">
        <f>'2. Exec Plano de Ação'!D35</f>
        <v>Fiscalização sistemática</v>
      </c>
      <c r="F35" s="33">
        <v>231500</v>
      </c>
      <c r="G35" s="33">
        <v>0</v>
      </c>
      <c r="H35" s="64">
        <f t="shared" si="4"/>
        <v>0</v>
      </c>
      <c r="I35" s="5">
        <f>'[1]5.'!G19</f>
        <v>75928.679999999993</v>
      </c>
      <c r="J35" s="61">
        <f t="shared" si="5"/>
        <v>0</v>
      </c>
      <c r="K35" s="60">
        <f t="shared" si="6"/>
        <v>0.32798565874730018</v>
      </c>
      <c r="L35" s="60">
        <v>0</v>
      </c>
    </row>
    <row r="36" spans="1:13" x14ac:dyDescent="0.25">
      <c r="A36" s="55">
        <v>19</v>
      </c>
      <c r="B36" s="25" t="str">
        <f>'2. Exec Plano de Ação'!A36</f>
        <v>Presidência</v>
      </c>
      <c r="C36" s="25" t="str">
        <f>'2. Exec Plano de Ação'!B36</f>
        <v>P</v>
      </c>
      <c r="D36" s="62"/>
      <c r="E36" s="27" t="str">
        <f>'2. Exec Plano de Ação'!D36</f>
        <v>Evento comemorativo do dia do arquiteto</v>
      </c>
      <c r="F36" s="33">
        <v>10000</v>
      </c>
      <c r="G36" s="63">
        <v>0</v>
      </c>
      <c r="H36" s="60">
        <f t="shared" si="4"/>
        <v>0</v>
      </c>
      <c r="I36" s="5">
        <f>'[1]5.'!G20</f>
        <v>0</v>
      </c>
      <c r="J36" s="65">
        <f t="shared" ref="J36:J41" si="7">I36*H36</f>
        <v>0</v>
      </c>
      <c r="K36" s="60">
        <f t="shared" si="6"/>
        <v>0</v>
      </c>
      <c r="L36" s="60">
        <v>0</v>
      </c>
      <c r="M36" s="4"/>
    </row>
    <row r="37" spans="1:13" ht="24" x14ac:dyDescent="0.25">
      <c r="B37" s="25" t="str">
        <f>'2. Exec Plano de Ação'!A37</f>
        <v>Presidência</v>
      </c>
      <c r="C37" s="25" t="str">
        <f>'2. Exec Plano de Ação'!B37</f>
        <v>A</v>
      </c>
      <c r="D37" s="62"/>
      <c r="E37" s="27" t="str">
        <f>'2. Exec Plano de Ação'!D37</f>
        <v>Ações de suprimento a demanda de deslocamento de pessoal</v>
      </c>
      <c r="F37" s="33">
        <v>34000</v>
      </c>
      <c r="G37" s="63">
        <v>0</v>
      </c>
      <c r="H37" s="60">
        <f t="shared" ref="H37:H40" si="8">G37/F37</f>
        <v>0</v>
      </c>
      <c r="I37" s="5">
        <f>'[1]5.'!G21</f>
        <v>17391.12</v>
      </c>
      <c r="J37" s="65">
        <f t="shared" ref="J37:J40" si="9">I37*H37</f>
        <v>0</v>
      </c>
      <c r="K37" s="60">
        <f t="shared" ref="K37:K40" si="10">I37/F37</f>
        <v>0.51150352941176469</v>
      </c>
      <c r="L37" s="60">
        <v>1</v>
      </c>
      <c r="M37" s="4"/>
    </row>
    <row r="38" spans="1:13" x14ac:dyDescent="0.25">
      <c r="B38" s="25" t="str">
        <f>'2. Exec Plano de Ação'!A38</f>
        <v>Presidência</v>
      </c>
      <c r="C38" s="25" t="str">
        <f>'2. Exec Plano de Ação'!B38</f>
        <v>P</v>
      </c>
      <c r="D38" s="62"/>
      <c r="E38" s="27" t="str">
        <f>'2. Exec Plano de Ação'!D38</f>
        <v>CAU móvel</v>
      </c>
      <c r="F38" s="33">
        <v>66000</v>
      </c>
      <c r="G38" s="63">
        <v>0</v>
      </c>
      <c r="H38" s="60">
        <f t="shared" si="8"/>
        <v>0</v>
      </c>
      <c r="I38" s="5"/>
      <c r="J38" s="65">
        <f t="shared" si="9"/>
        <v>0</v>
      </c>
      <c r="K38" s="60">
        <f t="shared" si="10"/>
        <v>0</v>
      </c>
      <c r="L38" s="60">
        <v>2</v>
      </c>
      <c r="M38" s="4"/>
    </row>
    <row r="39" spans="1:13" x14ac:dyDescent="0.25">
      <c r="B39" s="25" t="str">
        <f>'2. Exec Plano de Ação'!A39</f>
        <v>Presidência</v>
      </c>
      <c r="C39" s="25" t="str">
        <f>'2. Exec Plano de Ação'!B39</f>
        <v>P</v>
      </c>
      <c r="D39" s="62"/>
      <c r="E39" s="27" t="str">
        <f>'2. Exec Plano de Ação'!D39</f>
        <v xml:space="preserve">Ampliação das instalações da sede </v>
      </c>
      <c r="F39" s="33">
        <v>150000</v>
      </c>
      <c r="G39" s="63">
        <v>0</v>
      </c>
      <c r="H39" s="60">
        <f t="shared" si="8"/>
        <v>0</v>
      </c>
      <c r="I39" s="5"/>
      <c r="J39" s="65">
        <f t="shared" si="9"/>
        <v>0</v>
      </c>
      <c r="K39" s="60">
        <f t="shared" si="10"/>
        <v>0</v>
      </c>
      <c r="L39" s="60">
        <v>3</v>
      </c>
      <c r="M39" s="4"/>
    </row>
    <row r="40" spans="1:13" ht="24" x14ac:dyDescent="0.25">
      <c r="B40" s="25" t="str">
        <f>'2. Exec Plano de Ação'!A40</f>
        <v>Presidência</v>
      </c>
      <c r="C40" s="25" t="str">
        <f>'2. Exec Plano de Ação'!B40</f>
        <v>A</v>
      </c>
      <c r="D40" s="62"/>
      <c r="E40" s="27" t="str">
        <f>'2. Exec Plano de Ação'!D40</f>
        <v>Aporte ao centro de serviços compartilhados - CSC</v>
      </c>
      <c r="F40" s="33">
        <v>52304</v>
      </c>
      <c r="G40" s="63">
        <v>0</v>
      </c>
      <c r="H40" s="60">
        <f t="shared" si="8"/>
        <v>0</v>
      </c>
      <c r="I40" s="5">
        <v>30510.62</v>
      </c>
      <c r="J40" s="65">
        <f t="shared" si="9"/>
        <v>0</v>
      </c>
      <c r="K40" s="60">
        <f t="shared" si="10"/>
        <v>0.58333244111349036</v>
      </c>
      <c r="L40" s="60">
        <v>4</v>
      </c>
      <c r="M40" s="4"/>
    </row>
    <row r="41" spans="1:13" ht="24" x14ac:dyDescent="0.25">
      <c r="A41" s="55">
        <v>20</v>
      </c>
      <c r="B41" s="25" t="str">
        <f>'2. Exec Plano de Ação'!A41</f>
        <v>Presidência</v>
      </c>
      <c r="C41" s="25" t="str">
        <f>'2. Exec Plano de Ação'!B41</f>
        <v>A</v>
      </c>
      <c r="D41" s="62"/>
      <c r="E41" s="27" t="str">
        <f>'2. Exec Plano de Ação'!D41</f>
        <v>Contribuição ao fundo nacional de apoio aos CAU/CAUFS</v>
      </c>
      <c r="F41" s="33">
        <v>36910</v>
      </c>
      <c r="G41" s="33">
        <v>0</v>
      </c>
      <c r="H41" s="60">
        <f t="shared" si="4"/>
        <v>0</v>
      </c>
      <c r="I41" s="5">
        <v>21530.81</v>
      </c>
      <c r="J41" s="61">
        <f t="shared" si="7"/>
        <v>0</v>
      </c>
      <c r="K41" s="60">
        <f t="shared" ref="K41" si="11">I41/F41</f>
        <v>0.58333270116499603</v>
      </c>
      <c r="L41" s="60">
        <v>1</v>
      </c>
      <c r="M41" s="4"/>
    </row>
    <row r="42" spans="1:13" s="55" customFormat="1" x14ac:dyDescent="0.25">
      <c r="A42" s="55">
        <v>21</v>
      </c>
      <c r="B42" s="25" t="str">
        <f>'2. Exec Plano de Ação'!A42</f>
        <v>Presidência</v>
      </c>
      <c r="C42" s="25" t="str">
        <f>'2. Exec Plano de Ação'!B42</f>
        <v>A</v>
      </c>
      <c r="D42" s="62"/>
      <c r="E42" s="27" t="str">
        <f>'2. Exec Plano de Ação'!D42</f>
        <v>Reserva de contigência</v>
      </c>
      <c r="F42" s="33">
        <v>18977</v>
      </c>
      <c r="G42" s="63">
        <v>0</v>
      </c>
      <c r="H42" s="60">
        <f t="shared" si="4"/>
        <v>0</v>
      </c>
      <c r="I42" s="5"/>
      <c r="J42" s="65">
        <f t="shared" ref="J42" si="12">I42*H42</f>
        <v>0</v>
      </c>
      <c r="K42" s="60">
        <f t="shared" ref="K42" si="13">I42/F42</f>
        <v>0</v>
      </c>
      <c r="L42" s="60">
        <v>2</v>
      </c>
      <c r="M42" s="53"/>
    </row>
    <row r="43" spans="1:13" s="42" customFormat="1" ht="15.75" x14ac:dyDescent="0.25">
      <c r="A43" s="77"/>
      <c r="B43" s="36" t="s">
        <v>11</v>
      </c>
      <c r="C43" s="36"/>
      <c r="D43" s="37"/>
      <c r="E43" s="37"/>
      <c r="F43" s="38">
        <f>SUM(F18:F42)</f>
        <v>1176191</v>
      </c>
      <c r="G43" s="39">
        <f>SUM(G18:G42)</f>
        <v>0</v>
      </c>
      <c r="H43" s="40" t="s">
        <v>58</v>
      </c>
      <c r="I43" s="38">
        <f>SUM(I18:I42)</f>
        <v>446201.32999999996</v>
      </c>
      <c r="J43" s="54">
        <f>SUM(J18:J41)</f>
        <v>0</v>
      </c>
      <c r="K43" s="41">
        <f>I43/F43</f>
        <v>0.37936128570954886</v>
      </c>
      <c r="L43" s="40" t="s">
        <v>58</v>
      </c>
      <c r="M43" s="37"/>
    </row>
    <row r="44" spans="1:13" x14ac:dyDescent="0.25">
      <c r="B44" s="99" t="s">
        <v>35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s="55" customFormat="1" x14ac:dyDescent="0.25">
      <c r="B45" s="75"/>
      <c r="F45" s="75"/>
    </row>
    <row r="46" spans="1:13" ht="30" x14ac:dyDescent="0.25">
      <c r="B46" s="24" t="s">
        <v>67</v>
      </c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7"/>
    </row>
  </sheetData>
  <autoFilter ref="B15:M4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46:M46"/>
    <mergeCell ref="B15:M15"/>
    <mergeCell ref="B7:M7"/>
    <mergeCell ref="C12:E12"/>
    <mergeCell ref="C13:E13"/>
    <mergeCell ref="B44:M44"/>
    <mergeCell ref="B16:B17"/>
    <mergeCell ref="M16:M17"/>
    <mergeCell ref="C16:E16"/>
    <mergeCell ref="I16:J16"/>
    <mergeCell ref="K16:L16"/>
    <mergeCell ref="F16:H16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1. Dem Fontes e Usos</vt:lpstr>
      <vt:lpstr>2. Exec Plano de Ação</vt:lpstr>
      <vt:lpstr>3. Exec Orçamentária</vt:lpstr>
      <vt:lpstr>'1. Dem Fontes e Usos'!Area_de_impressao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2015-06-17T18:51:59Z</cp:lastPrinted>
  <dcterms:created xsi:type="dcterms:W3CDTF">2013-07-08T17:53:54Z</dcterms:created>
  <dcterms:modified xsi:type="dcterms:W3CDTF">2017-01-17T21:13:28Z</dcterms:modified>
</cp:coreProperties>
</file>