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20730" windowHeight="10815"/>
  </bookViews>
  <sheets>
    <sheet name="1. Dem Fontes e Usos" sheetId="2" r:id="rId1"/>
    <sheet name="2. Exec Plano de Ação" sheetId="5" r:id="rId2"/>
    <sheet name="3. Exec Orçamentária" sheetId="1" r:id="rId3"/>
  </sheets>
  <definedNames>
    <definedName name="_xlnm._FilterDatabase" localSheetId="2" hidden="1">'3. Exec Orçamentária'!$B$15:$M$44</definedName>
    <definedName name="_xlnm.Print_Area" localSheetId="0">'1. Dem Fontes e Usos'!$A$1:$H$45</definedName>
    <definedName name="_xlnm.Print_Area" localSheetId="2">'3. Exec Orçamentária'!$A$1:$M$44</definedName>
  </definedNames>
  <calcPr calcId="152511"/>
</workbook>
</file>

<file path=xl/calcChain.xml><?xml version="1.0" encoding="utf-8"?>
<calcChain xmlns="http://schemas.openxmlformats.org/spreadsheetml/2006/main">
  <c r="C29" i="2" l="1"/>
  <c r="C23" i="2"/>
  <c r="E24" i="1" l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19" i="1"/>
  <c r="E20" i="1"/>
  <c r="E21" i="1"/>
  <c r="E22" i="1"/>
  <c r="E23" i="1"/>
  <c r="E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H37" i="1"/>
  <c r="J37" i="1" s="1"/>
  <c r="K37" i="1"/>
  <c r="H38" i="1"/>
  <c r="J38" i="1" s="1"/>
  <c r="K38" i="1"/>
  <c r="H39" i="1"/>
  <c r="J39" i="1" s="1"/>
  <c r="K39" i="1"/>
  <c r="H40" i="1"/>
  <c r="J40" i="1" s="1"/>
  <c r="K40" i="1"/>
  <c r="C18" i="1"/>
  <c r="B18" i="1"/>
  <c r="B36" i="2" l="1"/>
  <c r="B39" i="2"/>
  <c r="B38" i="2" s="1"/>
  <c r="C38" i="2"/>
  <c r="F39" i="2"/>
  <c r="G43" i="1"/>
  <c r="D38" i="2" l="1"/>
  <c r="D39" i="2"/>
  <c r="I43" i="1"/>
  <c r="C27" i="2" l="1"/>
  <c r="K42" i="1"/>
  <c r="H42" i="1"/>
  <c r="J42" i="1" s="1"/>
  <c r="F43" i="1"/>
  <c r="D25" i="2" l="1"/>
  <c r="D23" i="2" l="1"/>
  <c r="K41" i="1" l="1"/>
  <c r="H41" i="1"/>
  <c r="J41" i="1" s="1"/>
  <c r="F43" i="2" l="1"/>
  <c r="H31" i="1" l="1"/>
  <c r="J31" i="1" s="1"/>
  <c r="L31" i="1" s="1"/>
  <c r="H32" i="1"/>
  <c r="J32" i="1" s="1"/>
  <c r="H19" i="1"/>
  <c r="J19" i="1" s="1"/>
  <c r="L19" i="1" s="1"/>
  <c r="K19" i="1"/>
  <c r="H20" i="1"/>
  <c r="J20" i="1" s="1"/>
  <c r="L20" i="1" s="1"/>
  <c r="K20" i="1"/>
  <c r="H21" i="1"/>
  <c r="J21" i="1" s="1"/>
  <c r="L21" i="1" s="1"/>
  <c r="K21" i="1"/>
  <c r="H22" i="1"/>
  <c r="J22" i="1" s="1"/>
  <c r="L22" i="1" s="1"/>
  <c r="K22" i="1"/>
  <c r="H23" i="1"/>
  <c r="J23" i="1" s="1"/>
  <c r="L23" i="1" s="1"/>
  <c r="K23" i="1"/>
  <c r="H24" i="1"/>
  <c r="J24" i="1" s="1"/>
  <c r="L24" i="1" s="1"/>
  <c r="K24" i="1"/>
  <c r="H25" i="1"/>
  <c r="J25" i="1" s="1"/>
  <c r="L25" i="1" s="1"/>
  <c r="K25" i="1"/>
  <c r="H26" i="1"/>
  <c r="J26" i="1" s="1"/>
  <c r="L26" i="1" s="1"/>
  <c r="K26" i="1"/>
  <c r="H27" i="1"/>
  <c r="J27" i="1" s="1"/>
  <c r="L27" i="1" s="1"/>
  <c r="K27" i="1"/>
  <c r="H28" i="1"/>
  <c r="J28" i="1" s="1"/>
  <c r="L28" i="1" s="1"/>
  <c r="K28" i="1"/>
  <c r="H29" i="1"/>
  <c r="J29" i="1" s="1"/>
  <c r="L29" i="1" s="1"/>
  <c r="K29" i="1"/>
  <c r="H30" i="1"/>
  <c r="J30" i="1" s="1"/>
  <c r="L30" i="1" s="1"/>
  <c r="K30" i="1"/>
  <c r="K31" i="1"/>
  <c r="K32" i="1"/>
  <c r="H18" i="1"/>
  <c r="J18" i="1" s="1"/>
  <c r="L18" i="1" s="1"/>
  <c r="K18" i="1"/>
  <c r="L32" i="1" l="1"/>
  <c r="B27" i="2"/>
  <c r="A11" i="2"/>
  <c r="F41" i="2" l="1"/>
  <c r="F40" i="2"/>
  <c r="F38" i="2" s="1"/>
  <c r="F37" i="2"/>
  <c r="F36" i="2"/>
  <c r="D37" i="2"/>
  <c r="D36" i="2"/>
  <c r="D31" i="2"/>
  <c r="D28" i="2"/>
  <c r="D26" i="2"/>
  <c r="D22" i="2"/>
  <c r="D21" i="2"/>
  <c r="C35" i="2"/>
  <c r="B35" i="2"/>
  <c r="B34" i="2" l="1"/>
  <c r="B44" i="2" s="1"/>
  <c r="D35" i="2"/>
  <c r="C34" i="2"/>
  <c r="C44" i="2" s="1"/>
  <c r="F31" i="2"/>
  <c r="F30" i="2" s="1"/>
  <c r="F29" i="2"/>
  <c r="F28" i="2"/>
  <c r="F26" i="2"/>
  <c r="F25" i="2"/>
  <c r="F24" i="2"/>
  <c r="F23" i="2"/>
  <c r="F22" i="2"/>
  <c r="F21" i="2"/>
  <c r="C30" i="2"/>
  <c r="B30" i="2"/>
  <c r="C20" i="2"/>
  <c r="C19" i="2" s="1"/>
  <c r="B20" i="2"/>
  <c r="B12" i="1"/>
  <c r="K36" i="1"/>
  <c r="K35" i="1"/>
  <c r="K34" i="1"/>
  <c r="K33" i="1"/>
  <c r="H36" i="1"/>
  <c r="J36" i="1" s="1"/>
  <c r="F42" i="2" s="1"/>
  <c r="H35" i="1"/>
  <c r="J35" i="1" s="1"/>
  <c r="H34" i="1"/>
  <c r="J34" i="1" s="1"/>
  <c r="H33" i="1"/>
  <c r="J33" i="1" s="1"/>
  <c r="E39" i="2" l="1"/>
  <c r="E42" i="2"/>
  <c r="J43" i="1"/>
  <c r="C18" i="2"/>
  <c r="C32" i="2" s="1"/>
  <c r="E31" i="2" s="1"/>
  <c r="E30" i="2" s="1"/>
  <c r="D27" i="2"/>
  <c r="D30" i="2"/>
  <c r="F27" i="2"/>
  <c r="B19" i="2"/>
  <c r="D19" i="2" s="1"/>
  <c r="D20" i="2"/>
  <c r="D34" i="2"/>
  <c r="F20" i="2"/>
  <c r="F19" i="2" s="1"/>
  <c r="E28" i="2" l="1"/>
  <c r="E22" i="2"/>
  <c r="E29" i="2"/>
  <c r="F18" i="2"/>
  <c r="F32" i="2" s="1"/>
  <c r="E23" i="2"/>
  <c r="E25" i="2"/>
  <c r="E26" i="2"/>
  <c r="E24" i="2"/>
  <c r="E21" i="2"/>
  <c r="C45" i="2"/>
  <c r="E43" i="2"/>
  <c r="B18" i="2"/>
  <c r="B32" i="2" s="1"/>
  <c r="D32" i="2" s="1"/>
  <c r="E40" i="2"/>
  <c r="E38" i="2" s="1"/>
  <c r="E36" i="2"/>
  <c r="E37" i="2"/>
  <c r="E41" i="2"/>
  <c r="D44" i="2"/>
  <c r="E27" i="2" l="1"/>
  <c r="E20" i="2"/>
  <c r="E19" i="2" s="1"/>
  <c r="D18" i="2"/>
  <c r="E35" i="2"/>
  <c r="B45" i="2"/>
  <c r="F35" i="2"/>
  <c r="E34" i="2" l="1"/>
  <c r="E44" i="2" s="1"/>
  <c r="E18" i="2"/>
  <c r="E32" i="2" s="1"/>
  <c r="F34" i="2"/>
  <c r="F44" i="2" s="1"/>
  <c r="F45" i="2" s="1"/>
  <c r="K43" i="1"/>
</calcChain>
</file>

<file path=xl/sharedStrings.xml><?xml version="1.0" encoding="utf-8"?>
<sst xmlns="http://schemas.openxmlformats.org/spreadsheetml/2006/main" count="242" uniqueCount="135">
  <si>
    <t>Unidade Organizacional/Comissão</t>
  </si>
  <si>
    <t>Projeto/Atividade</t>
  </si>
  <si>
    <t>P/A</t>
  </si>
  <si>
    <t>Denominação</t>
  </si>
  <si>
    <t>Previstas</t>
  </si>
  <si>
    <t xml:space="preserve">Metas </t>
  </si>
  <si>
    <t xml:space="preserve">Resultados </t>
  </si>
  <si>
    <t>Realizadas</t>
  </si>
  <si>
    <t>Previstos</t>
  </si>
  <si>
    <t>Alcançados no Período</t>
  </si>
  <si>
    <t>% de Realização</t>
  </si>
  <si>
    <t>TOTAL</t>
  </si>
  <si>
    <t>Especificação</t>
  </si>
  <si>
    <t>Orçamento Aprovado</t>
  </si>
  <si>
    <t>Valores em R$</t>
  </si>
  <si>
    <t>1.1 Receitas de Arrecadação</t>
  </si>
  <si>
    <t>1.1.1 Anuidades</t>
  </si>
  <si>
    <t xml:space="preserve"> - Pessoa Física</t>
  </si>
  <si>
    <t xml:space="preserve"> - Pessoa Jurídica</t>
  </si>
  <si>
    <t xml:space="preserve"> - Multas e Taxas</t>
  </si>
  <si>
    <t>1.1.2 RRT</t>
  </si>
  <si>
    <t>2.1 Receitas de Exercícios Anteriores</t>
  </si>
  <si>
    <t>1. Receitas Correntes</t>
  </si>
  <si>
    <t>2. Receitas de Capital</t>
  </si>
  <si>
    <t>RECEITAS TOTAIS</t>
  </si>
  <si>
    <t>1. Programação Operacional</t>
  </si>
  <si>
    <t>Projetos</t>
  </si>
  <si>
    <t>Atividades</t>
  </si>
  <si>
    <t>1.1 Despesas Correntes</t>
  </si>
  <si>
    <t>1.2 Despesas de Capital</t>
  </si>
  <si>
    <t>2. Aportes ao Fundo de Apoio Financeiro aos CAU/UF</t>
  </si>
  <si>
    <t>USOS TOTAIS</t>
  </si>
  <si>
    <t xml:space="preserve"> I -FONTES</t>
  </si>
  <si>
    <t>II - USOS</t>
  </si>
  <si>
    <t>VARIAÇÃO (I - II)</t>
  </si>
  <si>
    <r>
      <rPr>
        <b/>
        <sz val="11"/>
        <color theme="1"/>
        <rFont val="Calibri"/>
        <family val="2"/>
        <scheme val="minor"/>
      </rPr>
      <t>Legenda</t>
    </r>
    <r>
      <rPr>
        <sz val="11"/>
        <color theme="1"/>
        <rFont val="Calibri"/>
        <family val="2"/>
        <scheme val="minor"/>
      </rPr>
      <t>: P=Projeto; A=Atividade</t>
    </r>
  </si>
  <si>
    <t>Justificativas (quando o % de realização for inferior ou superior a 20%)</t>
  </si>
  <si>
    <t>Orçamento Aprovado (R$)</t>
  </si>
  <si>
    <t>Realizações (R$)</t>
  </si>
  <si>
    <t>1.2 Fundo de Apoio</t>
  </si>
  <si>
    <t>1.3 Demais Receitas Correntes</t>
  </si>
  <si>
    <t>1.3.1 Aplicações Financeiras</t>
  </si>
  <si>
    <t>1.3.2 Outras Receitas</t>
  </si>
  <si>
    <t>Realização Total</t>
  </si>
  <si>
    <t>Justificativas e/ou medidas de gestão adotadas para o alcance dos resultados previstos</t>
  </si>
  <si>
    <t>% de Execução Total</t>
  </si>
  <si>
    <t>Saldo a Executar - Total</t>
  </si>
  <si>
    <t>FP</t>
  </si>
  <si>
    <t>P</t>
  </si>
  <si>
    <t>A</t>
  </si>
  <si>
    <t>Responsável pela Análise:</t>
  </si>
  <si>
    <t>Data da Análise:</t>
  </si>
  <si>
    <t>Valor Total             (a)</t>
  </si>
  <si>
    <t>Valor do Fundo de Apoio                    (b)</t>
  </si>
  <si>
    <t>% de Partic. do Fundo sobre a Progr. Total                 (c)</t>
  </si>
  <si>
    <t>Total Realizado (d)</t>
  </si>
  <si>
    <t>Total                              (f= d/a*100)</t>
  </si>
  <si>
    <t>Fundo de Apoio      (g=e/b*100)</t>
  </si>
  <si>
    <t xml:space="preserve"> -</t>
  </si>
  <si>
    <t>Data de Análise:</t>
  </si>
  <si>
    <t>Valor da Partic. do Fundo de Apoio         (% aprovado)               (e=d*c)</t>
  </si>
  <si>
    <t>Unidade Organizacional/   Comissão</t>
  </si>
  <si>
    <t>% de Part.</t>
  </si>
  <si>
    <t>Justificativas                                                                                                                              (quando o % de realização for inferior ou superior a 20%)</t>
  </si>
  <si>
    <t xml:space="preserve">1. DEMONSTRATIVO DE USOS E FONTES </t>
  </si>
  <si>
    <t>2. DEMONSTRATIVO DA EXECUÇÃO DO PLANO DE AÇÃO POR PROJETO E ATIVIDADE</t>
  </si>
  <si>
    <t>3. DEMONSTRATIVO DA EXECUÇÃO ORÇAMENTÁRIA POR PROJETO E ATIVIDADE</t>
  </si>
  <si>
    <t>COMENTÁRIO                                 (form.3):</t>
  </si>
  <si>
    <t>EXECUÇÃO DO PLANO DE AÇÃO E ORÇAMENTO - EXERCÍCIO 2014</t>
  </si>
  <si>
    <t>CAU/AL</t>
  </si>
  <si>
    <r>
      <rPr>
        <b/>
        <sz val="10"/>
        <color theme="1"/>
        <rFont val="Arial"/>
        <family val="2"/>
      </rPr>
      <t>Legenda</t>
    </r>
    <r>
      <rPr>
        <sz val="10"/>
        <color theme="1"/>
        <rFont val="Arial"/>
        <family val="2"/>
      </rPr>
      <t>: P=Projeto; A=Atividade; FP=Fundo de Apoio</t>
    </r>
  </si>
  <si>
    <t>3. Centro de Serviços Compartilhados - CSC</t>
  </si>
  <si>
    <t>-</t>
  </si>
  <si>
    <t>EXECUÇÃO DO PLANO DE AÇÃO E ORÇAMENTO - EXERCÍCIO 2015</t>
  </si>
  <si>
    <t xml:space="preserve"> - Anuidades ano anterior</t>
  </si>
  <si>
    <t>4. Reserva de Contingência</t>
  </si>
  <si>
    <t xml:space="preserve">Comissão Exercício Profissional - CEP </t>
  </si>
  <si>
    <t>Comissão de Ensino e Formação - CEF</t>
  </si>
  <si>
    <t>Comissão de Ética e Disciplina - CED</t>
  </si>
  <si>
    <t>Comissão de Administração de Finanças - CAF</t>
  </si>
  <si>
    <t>Presidência</t>
  </si>
  <si>
    <t>Caravana CAU</t>
  </si>
  <si>
    <t>Cauniversitário</t>
  </si>
  <si>
    <t>sou arquiteto! e agora?</t>
  </si>
  <si>
    <t>Tira dúvidas CAU</t>
  </si>
  <si>
    <t>Ações de suprimento a demanda de deslocamento de pessoal</t>
  </si>
  <si>
    <t>Tabela de honorários</t>
  </si>
  <si>
    <t>Normas técnicas e legislação urbana</t>
  </si>
  <si>
    <t>Palestra sobre ensino e formação</t>
  </si>
  <si>
    <t>Prêmio TFG</t>
  </si>
  <si>
    <t>Palestra código de ética</t>
  </si>
  <si>
    <t>Capacitação</t>
  </si>
  <si>
    <t>Comunicação - plano de mídia</t>
  </si>
  <si>
    <t>Patrocínio</t>
  </si>
  <si>
    <t>Atendimento - manutenção das rotinas administrativas do CAU/AL</t>
  </si>
  <si>
    <t>Fiscalização sistemática</t>
  </si>
  <si>
    <t>Evento comemorativo do dia do arquiteto</t>
  </si>
  <si>
    <t>CAU móvel</t>
  </si>
  <si>
    <t xml:space="preserve">Ampliação das instalações da sede </t>
  </si>
  <si>
    <t>Aporte ao centro de serviços compartilhados - CSC</t>
  </si>
  <si>
    <t>Contribuição ao fundo nacional de apoio aos CAU/CAUFS</t>
  </si>
  <si>
    <t>Reserva de contigência</t>
  </si>
  <si>
    <t>1. 03 campanhas de divulgação das ações / resultados oriundos da fiscalização junto a sociedade (ação incluida dentro do plano de marketing do CAU/AL);
2. Realização de 03 workshops, reuniões e visitas a prefeitura com seu corpo técnico e junto a sociedade a fim de discimunar, orientar e diciplinar a prática da Arquitetuta e Urbanismo, com foco na Lei e nas diretrizes traçadas pelas Resoluções do CAU/BR. 
3. Realizar 03 ações de fiscalização efetiva nas cidades aonde ocorerrão os workshops; 
4. Dar continuidade ao projeto Tira Dúvidas CAU aos Profissionais do interior do Estado ;
5. Aumento da representatividade do Conselho de Arquitetura e Urbanismo de Alagoas, resultado aferido através de aplicação de pesquisa junto a sociedade;</t>
  </si>
  <si>
    <t>01 Reunião na cidade de Penedo, com equipe da Prefeitura. Foram realizadas 08 fiscalizações em áreas estratégicas. Também  foi protocolado Ofício Circular CAU/AL - RESOLUÇÃO 51 e atendimento de "tira dúvidas CAU" aos profissionais.
01 Renião na cidade de Piaçabuçu, com equipe da Prefeitura. Foi protocolado Ofício Circular CAU/AL - RESOLUÇÃO 51  e realizado atendimento de "tira dúvidas CAU" aos profissionais.</t>
  </si>
  <si>
    <t>03 eventos realizados com a participação de aproximadamente 240 estudantes.</t>
  </si>
  <si>
    <t>12 mini cursos</t>
  </si>
  <si>
    <t xml:space="preserve">04 minicursos </t>
  </si>
  <si>
    <t>100 profissionais capacitados</t>
  </si>
  <si>
    <t>18 profissionais capacitados</t>
  </si>
  <si>
    <t>Previsão para realização: Maio / Dezembro</t>
  </si>
  <si>
    <t>Previsão para realização:Janeiro / Dezembro</t>
  </si>
  <si>
    <t>03 eventos / apresentação do CAU, atribuição profissional e código de ética nas aulas inaugurais de 03 Instituições de Ensino Superior - IES (FAT, CESMAC e FITS).</t>
  </si>
  <si>
    <t>Cerca de 210 estudantes.</t>
  </si>
  <si>
    <t>240 estudantes</t>
  </si>
  <si>
    <t>Realização de 02 Caravana CAU</t>
  </si>
  <si>
    <t>A. As metas de número 1 -- 03 (três) campanhas de divulgação das ações / resultados oriundos da fiscalização junto a sociedade (ação incluida dentro do plano de marketing do CAU/AL); e número 5 - Aumento da representatividade do Conselho de Arquitetura e Urbanismo de Alagoas, resultado aferido através de aplicação de pesquisa junto a sociedade, não foram ainda contempladas pela não execução do "plano de comunicação e mídia do CAU".  
B. Porém, as ações veem sendo publicadas nos meios de comunicação do CAU/AL.</t>
  </si>
  <si>
    <t>A. Previsão para realização: Novembro
B. Com antecipação das ações, possívelmente haverá alteração na reformulação orçamentária com a inserção de mais edições do CAUniversitário.
C. Previsão para realização:Janeiro / Dezembro</t>
  </si>
  <si>
    <t>Previsão para realização:Abril / Dezembro</t>
  </si>
  <si>
    <t>Previsão para realização:Agosto</t>
  </si>
  <si>
    <t>Previsão para realização: Dezembro</t>
  </si>
  <si>
    <t>Previsão para realização:Dezembro</t>
  </si>
  <si>
    <t>1. Fiscalização efetiva, dentro da programação do Plano de Fiscalização, com o traçado de rotas estratégicas e empreendimentos de grande porte, dentro da área da grande Maceió e principais municipios do Estado de Alagoas.</t>
  </si>
  <si>
    <t xml:space="preserve">1. Fiscalizado 03 condomínios horizontais;
2. Fiscalização de rua: Instaurados xx processos;
</t>
  </si>
  <si>
    <t>128 pontos de fiscalização realizada.</t>
  </si>
  <si>
    <t>A. Previsão para realização:Janeiro / Dezembro;
B. Por deliberação da nova CEP/AL, nos meses de Janeiro a Março foi realizado processo de auditoria e revisão interna, ficando nesse período, a apuração da fisclização apenas de dernúcias;
C. As metas foram prejudicadas pela não contratação do segundo fiscal.</t>
  </si>
  <si>
    <t>Não iniciado</t>
  </si>
  <si>
    <t>Manter  uma reserva para emrgências não contempladas pelo planejamento</t>
  </si>
  <si>
    <t>Contribuir ao fundo nacional de apoio aos CAU/UFS</t>
  </si>
  <si>
    <t>Gerir e manter a evolução e despesas relativas ao CSC-CAU resolução cau/br n° 60, de 07/11/2013</t>
  </si>
  <si>
    <t>Ampliar a sede para melhor atendimento aos arquitetos</t>
  </si>
  <si>
    <t>Desenvolver competências de dirigentes e colaboradores</t>
  </si>
  <si>
    <t>Assegurar um melhor atendimento aos profissionais e a sociedade</t>
  </si>
  <si>
    <t>Mantivemos o Conselho em boas condições de funcionamento, as contas em dia e o atendimento de qualidade</t>
  </si>
  <si>
    <t>Período: Jan. a Mai./2015</t>
  </si>
  <si>
    <t>Período: Jan. a Mai/2015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</si>
</sst>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0.0"/>
    <numFmt numFmtId="165" formatCode="0.0%"/>
    <numFmt numFmtId="166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1" fontId="0" fillId="2" borderId="1" xfId="0" applyNumberFormat="1" applyFill="1" applyBorder="1" applyAlignment="1">
      <alignment vertical="center" wrapText="1"/>
    </xf>
    <xf numFmtId="41" fontId="0" fillId="0" borderId="1" xfId="0" applyNumberFormat="1" applyBorder="1" applyAlignment="1">
      <alignment vertical="center" wrapText="1"/>
    </xf>
    <xf numFmtId="165" fontId="0" fillId="0" borderId="1" xfId="0" applyNumberFormat="1" applyBorder="1" applyAlignment="1">
      <alignment horizontal="center" vertical="center" wrapText="1"/>
    </xf>
    <xf numFmtId="43" fontId="0" fillId="0" borderId="1" xfId="0" applyNumberForma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1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41" fontId="1" fillId="3" borderId="1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41" fontId="1" fillId="4" borderId="1" xfId="0" applyNumberFormat="1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41" fontId="4" fillId="3" borderId="1" xfId="0" applyNumberFormat="1" applyFont="1" applyFill="1" applyBorder="1" applyAlignment="1">
      <alignment horizontal="center" vertical="center" wrapText="1"/>
    </xf>
    <xf numFmtId="41" fontId="4" fillId="3" borderId="1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166" fontId="4" fillId="3" borderId="1" xfId="0" applyNumberFormat="1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1" xfId="0" applyFill="1" applyBorder="1" applyAlignment="1">
      <alignment vertical="center" wrapText="1"/>
    </xf>
    <xf numFmtId="41" fontId="0" fillId="0" borderId="1" xfId="0" applyNumberForma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1" fontId="1" fillId="0" borderId="1" xfId="0" applyNumberFormat="1" applyFont="1" applyFill="1" applyBorder="1" applyAlignment="1">
      <alignment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6" fontId="0" fillId="0" borderId="1" xfId="0" applyNumberForma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0" fillId="0" borderId="1" xfId="1" applyFont="1" applyFill="1" applyBorder="1" applyAlignment="1">
      <alignment horizontal="center" vertical="center" wrapText="1"/>
    </xf>
    <xf numFmtId="43" fontId="0" fillId="0" borderId="1" xfId="0" applyNumberFormat="1" applyFill="1" applyBorder="1" applyAlignment="1">
      <alignment vertical="center" wrapText="1"/>
    </xf>
    <xf numFmtId="166" fontId="0" fillId="2" borderId="1" xfId="0" applyNumberFormat="1" applyFill="1" applyBorder="1" applyAlignment="1">
      <alignment vertical="center" wrapText="1"/>
    </xf>
    <xf numFmtId="0" fontId="0" fillId="0" borderId="1" xfId="0" applyBorder="1" applyAlignment="1" applyProtection="1">
      <alignment horizontal="justify" vertical="justify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4" fontId="7" fillId="0" borderId="0" xfId="0" applyNumberFormat="1" applyFont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89646</xdr:colOff>
      <xdr:row>0</xdr:row>
      <xdr:rowOff>112059</xdr:rowOff>
    </xdr:from>
    <xdr:to>
      <xdr:col>5</xdr:col>
      <xdr:colOff>820830</xdr:colOff>
      <xdr:row>4</xdr:row>
      <xdr:rowOff>45384</xdr:rowOff>
    </xdr:to>
    <xdr:pic>
      <xdr:nvPicPr>
        <xdr:cNvPr id="3" name="Imagem 2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6" y="112059"/>
          <a:ext cx="6715125" cy="6953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166688</xdr:colOff>
      <xdr:row>1</xdr:row>
      <xdr:rowOff>71437</xdr:rowOff>
    </xdr:from>
    <xdr:to>
      <xdr:col>4</xdr:col>
      <xdr:colOff>2349500</xdr:colOff>
      <xdr:row>5</xdr:row>
      <xdr:rowOff>100012</xdr:rowOff>
    </xdr:to>
    <xdr:pic>
      <xdr:nvPicPr>
        <xdr:cNvPr id="3" name="Imagem 2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8" y="261937"/>
          <a:ext cx="6715125" cy="6953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309563</xdr:colOff>
      <xdr:row>1</xdr:row>
      <xdr:rowOff>59531</xdr:rowOff>
    </xdr:from>
    <xdr:to>
      <xdr:col>7</xdr:col>
      <xdr:colOff>369094</xdr:colOff>
      <xdr:row>4</xdr:row>
      <xdr:rowOff>183356</xdr:rowOff>
    </xdr:to>
    <xdr:pic>
      <xdr:nvPicPr>
        <xdr:cNvPr id="3" name="Imagem 2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3" y="250031"/>
          <a:ext cx="6715125" cy="6953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46"/>
  <sheetViews>
    <sheetView tabSelected="1" view="pageBreakPreview" zoomScaleNormal="100" zoomScaleSheetLayoutView="100" workbookViewId="0">
      <selection activeCell="C29" sqref="C29"/>
    </sheetView>
  </sheetViews>
  <sheetFormatPr defaultRowHeight="15" x14ac:dyDescent="0.25"/>
  <cols>
    <col min="1" max="1" width="36.85546875" style="13" customWidth="1"/>
    <col min="2" max="2" width="17.7109375" style="13" customWidth="1"/>
    <col min="3" max="3" width="16.85546875" style="13" customWidth="1"/>
    <col min="4" max="4" width="9.5703125" style="13" customWidth="1"/>
    <col min="5" max="5" width="8.85546875" style="13" customWidth="1"/>
    <col min="6" max="6" width="17.28515625" style="13" customWidth="1"/>
    <col min="7" max="7" width="56.7109375" style="13" customWidth="1"/>
    <col min="8" max="16384" width="9.140625" style="13"/>
  </cols>
  <sheetData>
    <row r="6" spans="1:11" s="1" customFormat="1" x14ac:dyDescent="0.25">
      <c r="A6" s="76" t="s">
        <v>73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s="1" customFormat="1" x14ac:dyDescent="0.25">
      <c r="A7" s="9" t="s">
        <v>69</v>
      </c>
    </row>
    <row r="8" spans="1:11" s="1" customFormat="1" x14ac:dyDescent="0.25"/>
    <row r="9" spans="1:11" s="1" customFormat="1" x14ac:dyDescent="0.25">
      <c r="A9" s="1" t="s">
        <v>133</v>
      </c>
    </row>
    <row r="10" spans="1:11" s="1" customFormat="1" x14ac:dyDescent="0.25"/>
    <row r="11" spans="1:11" s="1" customFormat="1" ht="18" customHeight="1" x14ac:dyDescent="0.25">
      <c r="A11" s="1" t="str">
        <f>'2. Exec Plano de Ação'!A12</f>
        <v>Responsável pela Análise:</v>
      </c>
      <c r="B11" s="77"/>
      <c r="C11" s="77"/>
    </row>
    <row r="12" spans="1:11" s="1" customFormat="1" x14ac:dyDescent="0.25">
      <c r="A12" s="1" t="s">
        <v>59</v>
      </c>
      <c r="B12" s="78"/>
      <c r="C12" s="78"/>
    </row>
    <row r="14" spans="1:11" x14ac:dyDescent="0.25">
      <c r="A14" s="75" t="s">
        <v>64</v>
      </c>
      <c r="B14" s="75"/>
      <c r="C14" s="75"/>
      <c r="D14" s="75"/>
      <c r="E14" s="75"/>
      <c r="F14" s="75"/>
      <c r="G14" s="75"/>
    </row>
    <row r="15" spans="1:11" x14ac:dyDescent="0.25">
      <c r="A15" s="73" t="s">
        <v>14</v>
      </c>
      <c r="B15" s="73"/>
      <c r="C15" s="73"/>
      <c r="D15" s="73"/>
      <c r="E15" s="73"/>
      <c r="F15" s="73"/>
      <c r="G15" s="73"/>
    </row>
    <row r="16" spans="1:11" s="1" customFormat="1" ht="55.5" customHeight="1" x14ac:dyDescent="0.25">
      <c r="A16" s="21" t="s">
        <v>12</v>
      </c>
      <c r="B16" s="21" t="s">
        <v>13</v>
      </c>
      <c r="C16" s="21" t="s">
        <v>43</v>
      </c>
      <c r="D16" s="21" t="s">
        <v>45</v>
      </c>
      <c r="E16" s="21" t="s">
        <v>62</v>
      </c>
      <c r="F16" s="21" t="s">
        <v>46</v>
      </c>
      <c r="G16" s="21" t="s">
        <v>63</v>
      </c>
    </row>
    <row r="17" spans="1:7" s="1" customFormat="1" ht="21" customHeight="1" x14ac:dyDescent="0.25">
      <c r="A17" s="74" t="s">
        <v>32</v>
      </c>
      <c r="B17" s="74"/>
      <c r="C17" s="74"/>
      <c r="D17" s="74"/>
      <c r="E17" s="74"/>
      <c r="F17" s="74"/>
      <c r="G17" s="74"/>
    </row>
    <row r="18" spans="1:7" s="1" customFormat="1" ht="24" customHeight="1" x14ac:dyDescent="0.25">
      <c r="A18" s="12" t="s">
        <v>22</v>
      </c>
      <c r="B18" s="14">
        <f>B19+B26+B27</f>
        <v>960191</v>
      </c>
      <c r="C18" s="14">
        <f>C19+C26+C27</f>
        <v>562145.7699999999</v>
      </c>
      <c r="D18" s="15">
        <f>C18/B18*100-100</f>
        <v>-41.454797014344038</v>
      </c>
      <c r="E18" s="15">
        <f>E19+E26+E27</f>
        <v>72.241704790093522</v>
      </c>
      <c r="F18" s="14">
        <f>F19+F26+F27</f>
        <v>398045.23</v>
      </c>
      <c r="G18" s="12" t="s">
        <v>58</v>
      </c>
    </row>
    <row r="19" spans="1:7" s="9" customFormat="1" ht="24.75" customHeight="1" x14ac:dyDescent="0.25">
      <c r="A19" s="3" t="s">
        <v>15</v>
      </c>
      <c r="B19" s="10">
        <f>B20+B25</f>
        <v>948852</v>
      </c>
      <c r="C19" s="10">
        <f>C20+C25</f>
        <v>538942.97</v>
      </c>
      <c r="D19" s="11">
        <f>C19/B19*100</f>
        <v>56.799476630707424</v>
      </c>
      <c r="E19" s="11">
        <f>E20+E25</f>
        <v>69.259898437795286</v>
      </c>
      <c r="F19" s="10">
        <f>F20+F25</f>
        <v>409909.02999999997</v>
      </c>
      <c r="G19" s="3" t="s">
        <v>58</v>
      </c>
    </row>
    <row r="20" spans="1:7" s="9" customFormat="1" ht="24" customHeight="1" x14ac:dyDescent="0.25">
      <c r="A20" s="3" t="s">
        <v>16</v>
      </c>
      <c r="B20" s="10">
        <f>SUM(B21:B24)</f>
        <v>398367</v>
      </c>
      <c r="C20" s="10">
        <f>SUM(C21:C24)</f>
        <v>316830.66000000003</v>
      </c>
      <c r="D20" s="11">
        <f>C20/B20*100</f>
        <v>79.532355842727938</v>
      </c>
      <c r="E20" s="11">
        <f>SUM(E21:E24)</f>
        <v>40.716106443655164</v>
      </c>
      <c r="F20" s="10">
        <f>SUM(F21:F24)</f>
        <v>81536.339999999982</v>
      </c>
      <c r="G20" s="3" t="s">
        <v>58</v>
      </c>
    </row>
    <row r="21" spans="1:7" s="1" customFormat="1" ht="21" customHeight="1" x14ac:dyDescent="0.25">
      <c r="A21" s="58" t="s">
        <v>17</v>
      </c>
      <c r="B21" s="59">
        <v>353011</v>
      </c>
      <c r="C21" s="59">
        <v>286531.46000000002</v>
      </c>
      <c r="D21" s="16">
        <f>C21/B21*100</f>
        <v>81.16785595916275</v>
      </c>
      <c r="E21" s="16">
        <f t="shared" ref="E21:E26" si="0">C21/$C$32*100</f>
        <v>36.822337285210722</v>
      </c>
      <c r="F21" s="6">
        <f t="shared" ref="F21:F26" si="1">B21-C21</f>
        <v>66479.539999999979</v>
      </c>
      <c r="G21" s="2" t="s">
        <v>58</v>
      </c>
    </row>
    <row r="22" spans="1:7" s="1" customFormat="1" ht="21" customHeight="1" x14ac:dyDescent="0.25">
      <c r="A22" s="58" t="s">
        <v>18</v>
      </c>
      <c r="B22" s="59">
        <v>26751</v>
      </c>
      <c r="C22" s="59">
        <v>14972.73</v>
      </c>
      <c r="D22" s="16">
        <f>C22/B22*100</f>
        <v>55.97073006616575</v>
      </c>
      <c r="E22" s="16">
        <f t="shared" si="0"/>
        <v>1.9241549048065891</v>
      </c>
      <c r="F22" s="6">
        <f t="shared" si="1"/>
        <v>11778.27</v>
      </c>
      <c r="G22" s="2" t="s">
        <v>58</v>
      </c>
    </row>
    <row r="23" spans="1:7" s="1" customFormat="1" ht="21" customHeight="1" x14ac:dyDescent="0.25">
      <c r="A23" s="58" t="s">
        <v>19</v>
      </c>
      <c r="B23" s="59">
        <v>18605</v>
      </c>
      <c r="C23" s="59">
        <f>9627.67+5698.8</f>
        <v>15326.470000000001</v>
      </c>
      <c r="D23" s="16">
        <f>C23/B23*100</f>
        <v>82.378231658156423</v>
      </c>
      <c r="E23" s="16">
        <f t="shared" si="0"/>
        <v>1.9696142536378505</v>
      </c>
      <c r="F23" s="6">
        <f t="shared" si="1"/>
        <v>3278.5299999999988</v>
      </c>
      <c r="G23" s="2" t="s">
        <v>58</v>
      </c>
    </row>
    <row r="24" spans="1:7" s="1" customFormat="1" ht="21" customHeight="1" x14ac:dyDescent="0.25">
      <c r="A24" s="58" t="s">
        <v>74</v>
      </c>
      <c r="B24" s="59">
        <v>0</v>
      </c>
      <c r="C24" s="59"/>
      <c r="D24" s="16">
        <v>0</v>
      </c>
      <c r="E24" s="16">
        <f t="shared" si="0"/>
        <v>0</v>
      </c>
      <c r="F24" s="6">
        <f t="shared" si="1"/>
        <v>0</v>
      </c>
      <c r="G24" s="2" t="s">
        <v>58</v>
      </c>
    </row>
    <row r="25" spans="1:7" s="9" customFormat="1" ht="23.25" customHeight="1" x14ac:dyDescent="0.25">
      <c r="A25" s="60" t="s">
        <v>20</v>
      </c>
      <c r="B25" s="61">
        <v>550485</v>
      </c>
      <c r="C25" s="61">
        <v>222112.31</v>
      </c>
      <c r="D25" s="11">
        <f t="shared" ref="D25:D44" si="2">C25/B25*100</f>
        <v>40.348476343587926</v>
      </c>
      <c r="E25" s="11">
        <f t="shared" si="0"/>
        <v>28.543791994140122</v>
      </c>
      <c r="F25" s="10">
        <f t="shared" si="1"/>
        <v>328372.69</v>
      </c>
      <c r="G25" s="3" t="s">
        <v>58</v>
      </c>
    </row>
    <row r="26" spans="1:7" s="9" customFormat="1" ht="23.25" customHeight="1" x14ac:dyDescent="0.25">
      <c r="A26" s="60" t="s">
        <v>39</v>
      </c>
      <c r="B26" s="61">
        <v>0</v>
      </c>
      <c r="C26" s="61">
        <v>250.11</v>
      </c>
      <c r="D26" s="11" t="e">
        <f t="shared" si="2"/>
        <v>#DIV/0!</v>
      </c>
      <c r="E26" s="11">
        <f t="shared" si="0"/>
        <v>3.2141792661804232E-2</v>
      </c>
      <c r="F26" s="10">
        <f t="shared" si="1"/>
        <v>-250.11</v>
      </c>
      <c r="G26" s="3" t="s">
        <v>58</v>
      </c>
    </row>
    <row r="27" spans="1:7" s="9" customFormat="1" ht="23.25" customHeight="1" x14ac:dyDescent="0.25">
      <c r="A27" s="60" t="s">
        <v>40</v>
      </c>
      <c r="B27" s="61">
        <f>B28+B29</f>
        <v>11339</v>
      </c>
      <c r="C27" s="61">
        <f>C28+C29</f>
        <v>22952.69</v>
      </c>
      <c r="D27" s="11">
        <f t="shared" si="2"/>
        <v>202.42252403210159</v>
      </c>
      <c r="E27" s="11">
        <f>E28+E29</f>
        <v>2.949664559636429</v>
      </c>
      <c r="F27" s="10">
        <f>F28+F29</f>
        <v>-11613.689999999999</v>
      </c>
      <c r="G27" s="3" t="s">
        <v>58</v>
      </c>
    </row>
    <row r="28" spans="1:7" s="1" customFormat="1" x14ac:dyDescent="0.25">
      <c r="A28" s="58" t="s">
        <v>41</v>
      </c>
      <c r="B28" s="59">
        <v>0</v>
      </c>
      <c r="C28" s="59">
        <v>10911.46</v>
      </c>
      <c r="D28" s="16" t="e">
        <f t="shared" si="2"/>
        <v>#DIV/0!</v>
      </c>
      <c r="E28" s="16">
        <f>C28/$C$32*100</f>
        <v>1.4022385548661405</v>
      </c>
      <c r="F28" s="6">
        <f>B28-C28</f>
        <v>-10911.46</v>
      </c>
      <c r="G28" s="2"/>
    </row>
    <row r="29" spans="1:7" s="1" customFormat="1" ht="24" customHeight="1" x14ac:dyDescent="0.25">
      <c r="A29" s="58" t="s">
        <v>42</v>
      </c>
      <c r="B29" s="59">
        <v>11339</v>
      </c>
      <c r="C29" s="59">
        <f>11739.93+301.3</f>
        <v>12041.23</v>
      </c>
      <c r="D29" s="16">
        <v>0</v>
      </c>
      <c r="E29" s="16">
        <f>C29/$C$32*100</f>
        <v>1.5474260047702888</v>
      </c>
      <c r="F29" s="6">
        <f>B29-C29</f>
        <v>-702.22999999999956</v>
      </c>
      <c r="G29" s="2" t="s">
        <v>58</v>
      </c>
    </row>
    <row r="30" spans="1:7" s="1" customFormat="1" ht="22.5" customHeight="1" x14ac:dyDescent="0.25">
      <c r="A30" s="12" t="s">
        <v>23</v>
      </c>
      <c r="B30" s="14">
        <f>B31</f>
        <v>216000</v>
      </c>
      <c r="C30" s="14">
        <f>C31</f>
        <v>216000</v>
      </c>
      <c r="D30" s="15">
        <f t="shared" si="2"/>
        <v>100</v>
      </c>
      <c r="E30" s="15">
        <f>E31</f>
        <v>27.758295209906496</v>
      </c>
      <c r="F30" s="14">
        <f>F31</f>
        <v>0</v>
      </c>
      <c r="G30" s="12" t="s">
        <v>58</v>
      </c>
    </row>
    <row r="31" spans="1:7" s="1" customFormat="1" x14ac:dyDescent="0.25">
      <c r="A31" s="58" t="s">
        <v>21</v>
      </c>
      <c r="B31" s="59">
        <v>216000</v>
      </c>
      <c r="C31" s="59">
        <v>216000</v>
      </c>
      <c r="D31" s="16">
        <f t="shared" si="2"/>
        <v>100</v>
      </c>
      <c r="E31" s="16">
        <f>C31/$C$32*100</f>
        <v>27.758295209906496</v>
      </c>
      <c r="F31" s="6">
        <f>B31-C31</f>
        <v>0</v>
      </c>
      <c r="G31" s="2"/>
    </row>
    <row r="32" spans="1:7" s="1" customFormat="1" ht="25.5" customHeight="1" x14ac:dyDescent="0.25">
      <c r="A32" s="17" t="s">
        <v>24</v>
      </c>
      <c r="B32" s="18">
        <f>B18+B30</f>
        <v>1176191</v>
      </c>
      <c r="C32" s="18">
        <f>C18+C30</f>
        <v>778145.7699999999</v>
      </c>
      <c r="D32" s="19">
        <f t="shared" si="2"/>
        <v>66.158112925536756</v>
      </c>
      <c r="E32" s="19">
        <f>E18+E30</f>
        <v>100.00000000000001</v>
      </c>
      <c r="F32" s="18">
        <f>F18+F30</f>
        <v>398045.23</v>
      </c>
      <c r="G32" s="17" t="s">
        <v>58</v>
      </c>
    </row>
    <row r="33" spans="1:7" s="1" customFormat="1" ht="21.75" customHeight="1" x14ac:dyDescent="0.25">
      <c r="A33" s="74" t="s">
        <v>33</v>
      </c>
      <c r="B33" s="74"/>
      <c r="C33" s="74"/>
      <c r="D33" s="74"/>
      <c r="E33" s="74"/>
      <c r="F33" s="74"/>
      <c r="G33" s="74"/>
    </row>
    <row r="34" spans="1:7" s="1" customFormat="1" ht="24.75" customHeight="1" x14ac:dyDescent="0.25">
      <c r="A34" s="12" t="s">
        <v>25</v>
      </c>
      <c r="B34" s="14">
        <f>B35+B38</f>
        <v>1068000</v>
      </c>
      <c r="C34" s="14">
        <f>C35+C38</f>
        <v>264935</v>
      </c>
      <c r="D34" s="15">
        <f t="shared" si="2"/>
        <v>24.806647940074907</v>
      </c>
      <c r="E34" s="15">
        <f>E35+E38</f>
        <v>91.702313870885746</v>
      </c>
      <c r="F34" s="14">
        <f>F35+F38</f>
        <v>803065</v>
      </c>
      <c r="G34" s="12" t="s">
        <v>58</v>
      </c>
    </row>
    <row r="35" spans="1:7" s="9" customFormat="1" ht="20.25" customHeight="1" x14ac:dyDescent="0.25">
      <c r="A35" s="3" t="s">
        <v>28</v>
      </c>
      <c r="B35" s="10">
        <f>SUM(B36:B37)</f>
        <v>852000</v>
      </c>
      <c r="C35" s="10">
        <f>SUM(C36:C37)</f>
        <v>264935</v>
      </c>
      <c r="D35" s="11">
        <f t="shared" si="2"/>
        <v>31.095657276995304</v>
      </c>
      <c r="E35" s="11">
        <f>SUM(E36:E37)</f>
        <v>91.702313870885746</v>
      </c>
      <c r="F35" s="10">
        <f>SUM(F36:F37)</f>
        <v>587065</v>
      </c>
      <c r="G35" s="3" t="s">
        <v>58</v>
      </c>
    </row>
    <row r="36" spans="1:7" s="1" customFormat="1" ht="20.25" customHeight="1" x14ac:dyDescent="0.25">
      <c r="A36" s="58" t="s">
        <v>26</v>
      </c>
      <c r="B36" s="59">
        <f>306740-216000</f>
        <v>90740</v>
      </c>
      <c r="C36" s="59">
        <v>245</v>
      </c>
      <c r="D36" s="16">
        <f t="shared" si="2"/>
        <v>0.27000220409962533</v>
      </c>
      <c r="E36" s="16">
        <f>C36/$C$44*100</f>
        <v>8.4802185058097293E-2</v>
      </c>
      <c r="F36" s="6">
        <f>B36-C36</f>
        <v>90495</v>
      </c>
      <c r="G36" s="2" t="s">
        <v>58</v>
      </c>
    </row>
    <row r="37" spans="1:7" s="1" customFormat="1" ht="20.25" customHeight="1" x14ac:dyDescent="0.25">
      <c r="A37" s="58" t="s">
        <v>27</v>
      </c>
      <c r="B37" s="59">
        <v>761260</v>
      </c>
      <c r="C37" s="59">
        <v>264690</v>
      </c>
      <c r="D37" s="16">
        <f t="shared" si="2"/>
        <v>34.769986601161236</v>
      </c>
      <c r="E37" s="16">
        <f>C37/$C$44*100</f>
        <v>91.617511685827651</v>
      </c>
      <c r="F37" s="6">
        <f>B37-C37</f>
        <v>496570</v>
      </c>
      <c r="G37" s="2" t="s">
        <v>58</v>
      </c>
    </row>
    <row r="38" spans="1:7" s="9" customFormat="1" ht="23.25" customHeight="1" x14ac:dyDescent="0.25">
      <c r="A38" s="60" t="s">
        <v>29</v>
      </c>
      <c r="B38" s="61">
        <f>SUM(B39:B40)</f>
        <v>216000</v>
      </c>
      <c r="C38" s="61">
        <f>SUM(C39:C40)</f>
        <v>0</v>
      </c>
      <c r="D38" s="11">
        <f t="shared" si="2"/>
        <v>0</v>
      </c>
      <c r="E38" s="11">
        <f>SUM(E39:E40)</f>
        <v>0</v>
      </c>
      <c r="F38" s="10">
        <f>SUM(F39:F40)</f>
        <v>216000</v>
      </c>
      <c r="G38" s="3" t="s">
        <v>58</v>
      </c>
    </row>
    <row r="39" spans="1:7" s="1" customFormat="1" ht="63.75" customHeight="1" x14ac:dyDescent="0.25">
      <c r="A39" s="58" t="s">
        <v>26</v>
      </c>
      <c r="B39" s="59">
        <f>150000+66000</f>
        <v>216000</v>
      </c>
      <c r="C39" s="59">
        <v>0</v>
      </c>
      <c r="D39" s="16">
        <f t="shared" si="2"/>
        <v>0</v>
      </c>
      <c r="E39" s="16">
        <f>C39/$C$44*100</f>
        <v>0</v>
      </c>
      <c r="F39" s="6">
        <f>B39-C39</f>
        <v>216000</v>
      </c>
      <c r="G39" s="2"/>
    </row>
    <row r="40" spans="1:7" s="1" customFormat="1" ht="24" customHeight="1" x14ac:dyDescent="0.25">
      <c r="A40" s="58" t="s">
        <v>27</v>
      </c>
      <c r="B40" s="59">
        <v>0</v>
      </c>
      <c r="C40" s="59">
        <v>0</v>
      </c>
      <c r="D40" s="16">
        <v>0</v>
      </c>
      <c r="E40" s="16">
        <f>C40/$C$44*100</f>
        <v>0</v>
      </c>
      <c r="F40" s="6">
        <f>B40-C40</f>
        <v>0</v>
      </c>
      <c r="G40" s="2" t="s">
        <v>72</v>
      </c>
    </row>
    <row r="41" spans="1:7" s="1" customFormat="1" ht="38.25" customHeight="1" x14ac:dyDescent="0.25">
      <c r="A41" s="12" t="s">
        <v>30</v>
      </c>
      <c r="B41" s="14">
        <v>36910</v>
      </c>
      <c r="C41" s="14">
        <v>21793.3</v>
      </c>
      <c r="D41" s="15">
        <v>0</v>
      </c>
      <c r="E41" s="15">
        <f>C41/$C$44*100</f>
        <v>7.543344733169925</v>
      </c>
      <c r="F41" s="14">
        <f>B41-C41</f>
        <v>15116.7</v>
      </c>
      <c r="G41" s="12" t="s">
        <v>72</v>
      </c>
    </row>
    <row r="42" spans="1:7" s="1" customFormat="1" ht="38.25" customHeight="1" x14ac:dyDescent="0.25">
      <c r="A42" s="12" t="s">
        <v>71</v>
      </c>
      <c r="B42" s="14">
        <v>52304</v>
      </c>
      <c r="C42" s="14">
        <v>15379.15</v>
      </c>
      <c r="D42" s="15">
        <v>1</v>
      </c>
      <c r="E42" s="15">
        <f>C42/$C$44*100</f>
        <v>5.3232062217805591</v>
      </c>
      <c r="F42" s="14">
        <f>B42-C42</f>
        <v>36924.85</v>
      </c>
      <c r="G42" s="12" t="s">
        <v>72</v>
      </c>
    </row>
    <row r="43" spans="1:7" s="1" customFormat="1" ht="38.25" customHeight="1" x14ac:dyDescent="0.25">
      <c r="A43" s="12" t="s">
        <v>75</v>
      </c>
      <c r="B43" s="14">
        <v>18977</v>
      </c>
      <c r="C43" s="14">
        <v>2179.35</v>
      </c>
      <c r="D43" s="15">
        <v>1</v>
      </c>
      <c r="E43" s="15">
        <f>C43/$C$44*100</f>
        <v>0.75434139594434424</v>
      </c>
      <c r="F43" s="14">
        <f>B43-C43</f>
        <v>16797.650000000001</v>
      </c>
      <c r="G43" s="12" t="s">
        <v>72</v>
      </c>
    </row>
    <row r="44" spans="1:7" s="1" customFormat="1" ht="23.25" customHeight="1" x14ac:dyDescent="0.25">
      <c r="A44" s="17" t="s">
        <v>31</v>
      </c>
      <c r="B44" s="18">
        <f>B34+B41+B42+B43</f>
        <v>1176191</v>
      </c>
      <c r="C44" s="18">
        <f>C34+C41+C43</f>
        <v>288907.64999999997</v>
      </c>
      <c r="D44" s="19">
        <f t="shared" si="2"/>
        <v>24.562987644013599</v>
      </c>
      <c r="E44" s="19">
        <f>E34+E41</f>
        <v>99.245658604055677</v>
      </c>
      <c r="F44" s="18">
        <f>F34+F41</f>
        <v>818181.7</v>
      </c>
      <c r="G44" s="17" t="s">
        <v>58</v>
      </c>
    </row>
    <row r="45" spans="1:7" s="9" customFormat="1" ht="24" customHeight="1" x14ac:dyDescent="0.25">
      <c r="A45" s="3" t="s">
        <v>34</v>
      </c>
      <c r="B45" s="10">
        <f>B32-B44</f>
        <v>0</v>
      </c>
      <c r="C45" s="10">
        <f>C32-C44</f>
        <v>489238.11999999994</v>
      </c>
      <c r="D45" s="11"/>
      <c r="E45" s="11"/>
      <c r="F45" s="10">
        <f>F32-F44</f>
        <v>-420136.47</v>
      </c>
      <c r="G45" s="3"/>
    </row>
    <row r="46" spans="1:7" ht="36" customHeight="1" x14ac:dyDescent="0.25">
      <c r="A46" s="20"/>
      <c r="B46" s="20"/>
      <c r="C46" s="20"/>
      <c r="D46" s="20"/>
      <c r="E46" s="20"/>
      <c r="F46" s="20"/>
      <c r="G46" s="20"/>
    </row>
  </sheetData>
  <mergeCells count="7">
    <mergeCell ref="A15:G15"/>
    <mergeCell ref="A33:G33"/>
    <mergeCell ref="A17:G17"/>
    <mergeCell ref="A14:G14"/>
    <mergeCell ref="A6:K6"/>
    <mergeCell ref="B11:C11"/>
    <mergeCell ref="B12:C12"/>
  </mergeCells>
  <pageMargins left="0.511811024" right="0.511811024" top="0.78740157499999996" bottom="0.78740157499999996" header="0.31496062000000002" footer="0.31496062000000002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43"/>
  <sheetViews>
    <sheetView view="pageBreakPreview" zoomScale="90" zoomScaleNormal="100" zoomScaleSheetLayoutView="90" workbookViewId="0">
      <pane ySplit="17" topLeftCell="A18" activePane="bottomLeft" state="frozen"/>
      <selection pane="bottomLeft" activeCell="A16" sqref="A16:A17"/>
    </sheetView>
  </sheetViews>
  <sheetFormatPr defaultRowHeight="12.75" x14ac:dyDescent="0.25"/>
  <cols>
    <col min="1" max="1" width="37.140625" style="44" customWidth="1"/>
    <col min="2" max="3" width="4.42578125" style="44" customWidth="1"/>
    <col min="4" max="4" width="21.7109375" style="44" customWidth="1"/>
    <col min="5" max="5" width="37.140625" style="44" customWidth="1"/>
    <col min="6" max="6" width="29.28515625" style="44" customWidth="1"/>
    <col min="7" max="7" width="50.85546875" style="44" customWidth="1"/>
    <col min="8" max="9" width="37.7109375" style="44" customWidth="1"/>
    <col min="10" max="16384" width="9.140625" style="44"/>
  </cols>
  <sheetData>
    <row r="7" spans="1:9" x14ac:dyDescent="0.25">
      <c r="A7" s="81" t="s">
        <v>68</v>
      </c>
      <c r="B7" s="81"/>
      <c r="C7" s="81"/>
      <c r="D7" s="81"/>
      <c r="E7" s="81"/>
      <c r="F7" s="81"/>
      <c r="G7" s="81"/>
      <c r="H7" s="81"/>
      <c r="I7" s="81"/>
    </row>
    <row r="8" spans="1:9" x14ac:dyDescent="0.25">
      <c r="A8" s="45" t="s">
        <v>69</v>
      </c>
    </row>
    <row r="10" spans="1:9" x14ac:dyDescent="0.25">
      <c r="A10" s="80" t="s">
        <v>133</v>
      </c>
      <c r="B10" s="80"/>
      <c r="C10" s="80"/>
      <c r="D10" s="80"/>
    </row>
    <row r="12" spans="1:9" x14ac:dyDescent="0.25">
      <c r="A12" s="44" t="s">
        <v>50</v>
      </c>
      <c r="B12" s="80"/>
      <c r="C12" s="80"/>
      <c r="D12" s="80"/>
    </row>
    <row r="13" spans="1:9" x14ac:dyDescent="0.25">
      <c r="A13" s="44" t="s">
        <v>51</v>
      </c>
      <c r="B13" s="82"/>
      <c r="C13" s="82"/>
      <c r="D13" s="82"/>
    </row>
    <row r="15" spans="1:9" x14ac:dyDescent="0.25">
      <c r="A15" s="89" t="s">
        <v>65</v>
      </c>
      <c r="B15" s="89"/>
      <c r="C15" s="89"/>
      <c r="D15" s="89"/>
      <c r="E15" s="89"/>
      <c r="F15" s="89"/>
      <c r="G15" s="89"/>
      <c r="H15" s="89"/>
      <c r="I15" s="89"/>
    </row>
    <row r="16" spans="1:9" x14ac:dyDescent="0.25">
      <c r="A16" s="83" t="s">
        <v>61</v>
      </c>
      <c r="B16" s="85" t="s">
        <v>1</v>
      </c>
      <c r="C16" s="86"/>
      <c r="D16" s="87"/>
      <c r="E16" s="88" t="s">
        <v>5</v>
      </c>
      <c r="F16" s="88"/>
      <c r="G16" s="88" t="s">
        <v>6</v>
      </c>
      <c r="H16" s="88"/>
      <c r="I16" s="83" t="s">
        <v>44</v>
      </c>
    </row>
    <row r="17" spans="1:9" x14ac:dyDescent="0.25">
      <c r="A17" s="84"/>
      <c r="B17" s="46" t="s">
        <v>2</v>
      </c>
      <c r="C17" s="46" t="s">
        <v>47</v>
      </c>
      <c r="D17" s="46" t="s">
        <v>3</v>
      </c>
      <c r="E17" s="46" t="s">
        <v>4</v>
      </c>
      <c r="F17" s="46" t="s">
        <v>7</v>
      </c>
      <c r="G17" s="46" t="s">
        <v>8</v>
      </c>
      <c r="H17" s="46" t="s">
        <v>9</v>
      </c>
      <c r="I17" s="84"/>
    </row>
    <row r="18" spans="1:9" ht="345" x14ac:dyDescent="0.25">
      <c r="A18" s="47" t="s">
        <v>76</v>
      </c>
      <c r="B18" s="47" t="s">
        <v>48</v>
      </c>
      <c r="C18" s="48"/>
      <c r="D18" s="49" t="s">
        <v>81</v>
      </c>
      <c r="E18" s="69" t="s">
        <v>102</v>
      </c>
      <c r="F18" s="50" t="s">
        <v>114</v>
      </c>
      <c r="G18" s="72" t="s">
        <v>102</v>
      </c>
      <c r="H18" s="51" t="s">
        <v>103</v>
      </c>
      <c r="I18" s="50" t="s">
        <v>115</v>
      </c>
    </row>
    <row r="19" spans="1:9" ht="114.75" x14ac:dyDescent="0.25">
      <c r="A19" s="47" t="s">
        <v>76</v>
      </c>
      <c r="B19" s="47" t="s">
        <v>48</v>
      </c>
      <c r="C19" s="48"/>
      <c r="D19" s="49" t="s">
        <v>82</v>
      </c>
      <c r="E19" s="49" t="s">
        <v>104</v>
      </c>
      <c r="F19" s="50" t="s">
        <v>111</v>
      </c>
      <c r="G19" s="51" t="s">
        <v>113</v>
      </c>
      <c r="H19" s="51" t="s">
        <v>112</v>
      </c>
      <c r="I19" s="70" t="s">
        <v>116</v>
      </c>
    </row>
    <row r="20" spans="1:9" x14ac:dyDescent="0.2">
      <c r="A20" s="47" t="s">
        <v>76</v>
      </c>
      <c r="B20" s="47" t="s">
        <v>48</v>
      </c>
      <c r="C20" s="48"/>
      <c r="D20" s="49" t="s">
        <v>83</v>
      </c>
      <c r="E20" s="70" t="s">
        <v>125</v>
      </c>
      <c r="F20" s="50"/>
      <c r="G20" s="50"/>
      <c r="H20" s="50"/>
      <c r="I20" s="71" t="s">
        <v>109</v>
      </c>
    </row>
    <row r="21" spans="1:9" ht="25.5" x14ac:dyDescent="0.2">
      <c r="A21" s="47" t="s">
        <v>76</v>
      </c>
      <c r="B21" s="47" t="s">
        <v>48</v>
      </c>
      <c r="C21" s="48"/>
      <c r="D21" s="49" t="s">
        <v>84</v>
      </c>
      <c r="E21" s="70" t="s">
        <v>105</v>
      </c>
      <c r="F21" s="50" t="s">
        <v>106</v>
      </c>
      <c r="G21" s="50" t="s">
        <v>107</v>
      </c>
      <c r="H21" s="51" t="s">
        <v>108</v>
      </c>
      <c r="I21" s="71" t="s">
        <v>110</v>
      </c>
    </row>
    <row r="22" spans="1:9" ht="51" x14ac:dyDescent="0.2">
      <c r="A22" s="47" t="s">
        <v>76</v>
      </c>
      <c r="B22" s="47" t="s">
        <v>49</v>
      </c>
      <c r="C22" s="48"/>
      <c r="D22" s="49" t="s">
        <v>85</v>
      </c>
      <c r="E22" s="70" t="s">
        <v>125</v>
      </c>
      <c r="F22" s="50"/>
      <c r="G22" s="50"/>
      <c r="H22" s="50"/>
      <c r="I22" s="71" t="s">
        <v>110</v>
      </c>
    </row>
    <row r="23" spans="1:9" x14ac:dyDescent="0.2">
      <c r="A23" s="47" t="s">
        <v>76</v>
      </c>
      <c r="B23" s="47" t="s">
        <v>48</v>
      </c>
      <c r="C23" s="48"/>
      <c r="D23" s="49" t="s">
        <v>86</v>
      </c>
      <c r="E23" s="70" t="s">
        <v>125</v>
      </c>
      <c r="F23" s="52"/>
      <c r="G23" s="50"/>
      <c r="H23" s="49"/>
      <c r="I23" s="71" t="s">
        <v>117</v>
      </c>
    </row>
    <row r="24" spans="1:9" ht="25.5" x14ac:dyDescent="0.2">
      <c r="A24" s="47" t="s">
        <v>76</v>
      </c>
      <c r="B24" s="47" t="s">
        <v>48</v>
      </c>
      <c r="C24" s="48"/>
      <c r="D24" s="49" t="s">
        <v>87</v>
      </c>
      <c r="E24" s="70" t="s">
        <v>125</v>
      </c>
      <c r="F24" s="50"/>
      <c r="G24" s="50"/>
      <c r="H24" s="50"/>
      <c r="I24" s="71" t="s">
        <v>118</v>
      </c>
    </row>
    <row r="25" spans="1:9" ht="25.5" x14ac:dyDescent="0.2">
      <c r="A25" s="47" t="s">
        <v>77</v>
      </c>
      <c r="B25" s="47" t="s">
        <v>48</v>
      </c>
      <c r="C25" s="48"/>
      <c r="D25" s="49" t="s">
        <v>88</v>
      </c>
      <c r="E25" s="70" t="s">
        <v>125</v>
      </c>
      <c r="F25" s="50"/>
      <c r="G25" s="50"/>
      <c r="H25" s="50"/>
      <c r="I25" s="71" t="s">
        <v>117</v>
      </c>
    </row>
    <row r="26" spans="1:9" ht="51" x14ac:dyDescent="0.2">
      <c r="A26" s="47" t="s">
        <v>77</v>
      </c>
      <c r="B26" s="47" t="s">
        <v>49</v>
      </c>
      <c r="C26" s="48"/>
      <c r="D26" s="49" t="s">
        <v>85</v>
      </c>
      <c r="E26" s="70" t="s">
        <v>125</v>
      </c>
      <c r="F26" s="50"/>
      <c r="G26" s="50"/>
      <c r="H26" s="50"/>
      <c r="I26" s="71" t="s">
        <v>110</v>
      </c>
    </row>
    <row r="27" spans="1:9" x14ac:dyDescent="0.2">
      <c r="A27" s="47" t="s">
        <v>77</v>
      </c>
      <c r="B27" s="47" t="s">
        <v>48</v>
      </c>
      <c r="C27" s="48"/>
      <c r="D27" s="49" t="s">
        <v>89</v>
      </c>
      <c r="E27" s="70" t="s">
        <v>125</v>
      </c>
      <c r="F27" s="50"/>
      <c r="G27" s="50"/>
      <c r="H27" s="50"/>
      <c r="I27" s="71" t="s">
        <v>119</v>
      </c>
    </row>
    <row r="28" spans="1:9" ht="25.5" x14ac:dyDescent="0.2">
      <c r="A28" s="47" t="s">
        <v>78</v>
      </c>
      <c r="B28" s="47" t="s">
        <v>48</v>
      </c>
      <c r="C28" s="48"/>
      <c r="D28" s="50" t="s">
        <v>90</v>
      </c>
      <c r="E28" s="70" t="s">
        <v>125</v>
      </c>
      <c r="F28" s="50"/>
      <c r="G28" s="50"/>
      <c r="H28" s="50"/>
      <c r="I28" s="71" t="s">
        <v>110</v>
      </c>
    </row>
    <row r="29" spans="1:9" ht="51" x14ac:dyDescent="0.2">
      <c r="A29" s="47" t="s">
        <v>78</v>
      </c>
      <c r="B29" s="47" t="s">
        <v>49</v>
      </c>
      <c r="C29" s="48"/>
      <c r="D29" s="49" t="s">
        <v>85</v>
      </c>
      <c r="E29" s="70" t="s">
        <v>125</v>
      </c>
      <c r="F29" s="50"/>
      <c r="G29" s="50"/>
      <c r="H29" s="50"/>
      <c r="I29" s="71" t="s">
        <v>110</v>
      </c>
    </row>
    <row r="30" spans="1:9" ht="51" x14ac:dyDescent="0.2">
      <c r="A30" s="47" t="s">
        <v>79</v>
      </c>
      <c r="B30" s="47" t="s">
        <v>49</v>
      </c>
      <c r="C30" s="48"/>
      <c r="D30" s="49" t="s">
        <v>85</v>
      </c>
      <c r="E30" s="70" t="s">
        <v>125</v>
      </c>
      <c r="F30" s="50"/>
      <c r="G30" s="50"/>
      <c r="H30" s="50"/>
      <c r="I30" s="71" t="s">
        <v>110</v>
      </c>
    </row>
    <row r="31" spans="1:9" ht="25.5" x14ac:dyDescent="0.2">
      <c r="A31" s="47" t="s">
        <v>80</v>
      </c>
      <c r="B31" s="47" t="s">
        <v>49</v>
      </c>
      <c r="C31" s="48"/>
      <c r="D31" s="49" t="s">
        <v>91</v>
      </c>
      <c r="E31" s="70" t="s">
        <v>125</v>
      </c>
      <c r="F31" s="50"/>
      <c r="G31" s="50"/>
      <c r="H31" s="50"/>
      <c r="I31" s="71" t="s">
        <v>110</v>
      </c>
    </row>
    <row r="32" spans="1:9" ht="25.5" x14ac:dyDescent="0.2">
      <c r="A32" s="47" t="s">
        <v>80</v>
      </c>
      <c r="B32" s="47" t="s">
        <v>48</v>
      </c>
      <c r="C32" s="48"/>
      <c r="D32" s="49" t="s">
        <v>92</v>
      </c>
      <c r="E32" s="70" t="s">
        <v>125</v>
      </c>
      <c r="F32" s="50"/>
      <c r="G32" s="50"/>
      <c r="H32" s="50"/>
      <c r="I32" s="71" t="s">
        <v>110</v>
      </c>
    </row>
    <row r="33" spans="1:9" ht="25.5" x14ac:dyDescent="0.2">
      <c r="A33" s="47" t="s">
        <v>80</v>
      </c>
      <c r="B33" s="47" t="s">
        <v>48</v>
      </c>
      <c r="C33" s="48"/>
      <c r="D33" s="49" t="s">
        <v>93</v>
      </c>
      <c r="E33" s="70" t="s">
        <v>125</v>
      </c>
      <c r="F33" s="50"/>
      <c r="G33" s="50"/>
      <c r="H33" s="50"/>
      <c r="I33" s="71" t="s">
        <v>110</v>
      </c>
    </row>
    <row r="34" spans="1:9" ht="51" x14ac:dyDescent="0.2">
      <c r="A34" s="47" t="s">
        <v>80</v>
      </c>
      <c r="B34" s="47" t="s">
        <v>49</v>
      </c>
      <c r="C34" s="48"/>
      <c r="D34" s="49" t="s">
        <v>94</v>
      </c>
      <c r="E34" s="49" t="s">
        <v>131</v>
      </c>
      <c r="F34" s="53" t="s">
        <v>132</v>
      </c>
      <c r="G34" s="54"/>
      <c r="H34" s="54"/>
      <c r="I34" s="71"/>
    </row>
    <row r="35" spans="1:9" ht="111.75" customHeight="1" x14ac:dyDescent="0.2">
      <c r="A35" s="47" t="s">
        <v>80</v>
      </c>
      <c r="B35" s="47" t="s">
        <v>49</v>
      </c>
      <c r="C35" s="48"/>
      <c r="D35" s="49" t="s">
        <v>95</v>
      </c>
      <c r="E35" s="49" t="s">
        <v>121</v>
      </c>
      <c r="F35" s="50" t="s">
        <v>122</v>
      </c>
      <c r="G35" s="50" t="s">
        <v>123</v>
      </c>
      <c r="H35" s="50" t="s">
        <v>122</v>
      </c>
      <c r="I35" s="71" t="s">
        <v>124</v>
      </c>
    </row>
    <row r="36" spans="1:9" ht="25.5" x14ac:dyDescent="0.2">
      <c r="A36" s="47" t="s">
        <v>80</v>
      </c>
      <c r="B36" s="47" t="s">
        <v>48</v>
      </c>
      <c r="C36" s="48"/>
      <c r="D36" s="49" t="s">
        <v>96</v>
      </c>
      <c r="E36" s="70" t="s">
        <v>125</v>
      </c>
      <c r="F36" s="50"/>
      <c r="G36" s="50"/>
      <c r="H36" s="50"/>
      <c r="I36" s="71" t="s">
        <v>120</v>
      </c>
    </row>
    <row r="37" spans="1:9" ht="51" x14ac:dyDescent="0.2">
      <c r="A37" s="47" t="s">
        <v>80</v>
      </c>
      <c r="B37" s="47" t="s">
        <v>49</v>
      </c>
      <c r="C37" s="48"/>
      <c r="D37" s="49" t="s">
        <v>85</v>
      </c>
      <c r="E37" s="49" t="s">
        <v>130</v>
      </c>
      <c r="F37" s="50"/>
      <c r="G37" s="50"/>
      <c r="H37" s="50"/>
      <c r="I37" s="71"/>
    </row>
    <row r="38" spans="1:9" ht="25.5" x14ac:dyDescent="0.2">
      <c r="A38" s="47" t="s">
        <v>80</v>
      </c>
      <c r="B38" s="47" t="s">
        <v>48</v>
      </c>
      <c r="C38" s="48"/>
      <c r="D38" s="49" t="s">
        <v>97</v>
      </c>
      <c r="E38" s="70" t="s">
        <v>125</v>
      </c>
      <c r="F38" s="50"/>
      <c r="G38" s="50"/>
      <c r="H38" s="50"/>
      <c r="I38" s="71" t="s">
        <v>110</v>
      </c>
    </row>
    <row r="39" spans="1:9" ht="25.5" x14ac:dyDescent="0.2">
      <c r="A39" s="47" t="s">
        <v>80</v>
      </c>
      <c r="B39" s="47" t="s">
        <v>48</v>
      </c>
      <c r="C39" s="48"/>
      <c r="D39" s="49" t="s">
        <v>98</v>
      </c>
      <c r="E39" s="49" t="s">
        <v>129</v>
      </c>
      <c r="F39" s="50"/>
      <c r="G39" s="50"/>
      <c r="H39" s="50"/>
      <c r="I39" s="71"/>
    </row>
    <row r="40" spans="1:9" ht="38.25" x14ac:dyDescent="0.2">
      <c r="A40" s="47" t="s">
        <v>80</v>
      </c>
      <c r="B40" s="47" t="s">
        <v>49</v>
      </c>
      <c r="C40" s="48"/>
      <c r="D40" s="49" t="s">
        <v>99</v>
      </c>
      <c r="E40" s="49" t="s">
        <v>128</v>
      </c>
      <c r="F40" s="50"/>
      <c r="G40" s="50"/>
      <c r="H40" s="50"/>
      <c r="I40" s="71"/>
    </row>
    <row r="41" spans="1:9" ht="38.25" x14ac:dyDescent="0.2">
      <c r="A41" s="47" t="s">
        <v>80</v>
      </c>
      <c r="B41" s="47" t="s">
        <v>49</v>
      </c>
      <c r="C41" s="48"/>
      <c r="D41" s="49" t="s">
        <v>100</v>
      </c>
      <c r="E41" s="49" t="s">
        <v>127</v>
      </c>
      <c r="F41" s="50"/>
      <c r="G41" s="50"/>
      <c r="H41" s="50"/>
      <c r="I41" s="71"/>
    </row>
    <row r="42" spans="1:9" ht="25.5" x14ac:dyDescent="0.2">
      <c r="A42" s="47" t="s">
        <v>80</v>
      </c>
      <c r="B42" s="47" t="s">
        <v>49</v>
      </c>
      <c r="C42" s="48"/>
      <c r="D42" s="49" t="s">
        <v>101</v>
      </c>
      <c r="E42" s="49" t="s">
        <v>126</v>
      </c>
      <c r="F42" s="50"/>
      <c r="G42" s="50"/>
      <c r="H42" s="50"/>
      <c r="I42" s="71"/>
    </row>
    <row r="43" spans="1:9" x14ac:dyDescent="0.25">
      <c r="A43" s="79" t="s">
        <v>70</v>
      </c>
      <c r="B43" s="79"/>
      <c r="C43" s="79"/>
      <c r="D43" s="79"/>
      <c r="E43" s="79"/>
      <c r="F43" s="79"/>
      <c r="G43" s="79"/>
      <c r="H43" s="79"/>
      <c r="I43" s="79"/>
    </row>
  </sheetData>
  <mergeCells count="11">
    <mergeCell ref="A43:I43"/>
    <mergeCell ref="A10:D10"/>
    <mergeCell ref="A7:I7"/>
    <mergeCell ref="B13:D13"/>
    <mergeCell ref="B12:D12"/>
    <mergeCell ref="I16:I17"/>
    <mergeCell ref="A16:A17"/>
    <mergeCell ref="B16:D16"/>
    <mergeCell ref="E16:F16"/>
    <mergeCell ref="G16:H16"/>
    <mergeCell ref="A15:I15"/>
  </mergeCells>
  <pageMargins left="0.51181102362204722" right="0.51181102362204722" top="0.78740157480314965" bottom="0.78740157480314965" header="0.31496062992125984" footer="0.31496062992125984"/>
  <pageSetup paperSize="9" scale="52" orientation="landscape" r:id="rId1"/>
  <rowBreaks count="1" manualBreakCount="1">
    <brk id="21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46"/>
  <sheetViews>
    <sheetView view="pageBreakPreview" zoomScale="85" zoomScaleNormal="100" zoomScaleSheetLayoutView="85" workbookViewId="0">
      <pane ySplit="17" topLeftCell="A18" activePane="bottomLeft" state="frozen"/>
      <selection pane="bottomLeft" activeCell="C12" sqref="C12:E12"/>
    </sheetView>
  </sheetViews>
  <sheetFormatPr defaultRowHeight="15" x14ac:dyDescent="0.25"/>
  <cols>
    <col min="1" max="1" width="3.42578125" style="1" bestFit="1" customWidth="1"/>
    <col min="2" max="2" width="26.140625" style="35" customWidth="1"/>
    <col min="3" max="4" width="4.42578125" style="1" customWidth="1"/>
    <col min="5" max="5" width="33.7109375" style="1" customWidth="1"/>
    <col min="6" max="6" width="15.28515625" style="35" customWidth="1"/>
    <col min="7" max="9" width="15.7109375" style="1" customWidth="1"/>
    <col min="10" max="10" width="17.28515625" style="1" customWidth="1"/>
    <col min="11" max="11" width="12.140625" style="1" customWidth="1"/>
    <col min="12" max="12" width="14.85546875" style="1" customWidth="1"/>
    <col min="13" max="13" width="38.28515625" style="1" customWidth="1"/>
    <col min="14" max="16384" width="9.140625" style="1"/>
  </cols>
  <sheetData>
    <row r="7" spans="2:13" x14ac:dyDescent="0.25">
      <c r="B7" s="76" t="s">
        <v>73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</row>
    <row r="8" spans="2:13" x14ac:dyDescent="0.25">
      <c r="B8" s="36" t="s">
        <v>69</v>
      </c>
    </row>
    <row r="10" spans="2:13" x14ac:dyDescent="0.25">
      <c r="B10" s="1" t="s">
        <v>134</v>
      </c>
    </row>
    <row r="12" spans="2:13" x14ac:dyDescent="0.25">
      <c r="B12" s="35" t="str">
        <f>'2. Exec Plano de Ação'!A12</f>
        <v>Responsável pela Análise:</v>
      </c>
      <c r="C12" s="77"/>
      <c r="D12" s="77"/>
      <c r="E12" s="77"/>
    </row>
    <row r="13" spans="2:13" x14ac:dyDescent="0.25">
      <c r="B13" s="35" t="s">
        <v>59</v>
      </c>
      <c r="C13" s="78"/>
      <c r="D13" s="78"/>
      <c r="E13" s="78"/>
    </row>
    <row r="15" spans="2:13" x14ac:dyDescent="0.25">
      <c r="B15" s="93" t="s">
        <v>66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</row>
    <row r="16" spans="2:13" x14ac:dyDescent="0.25">
      <c r="B16" s="95" t="s">
        <v>0</v>
      </c>
      <c r="C16" s="97" t="s">
        <v>1</v>
      </c>
      <c r="D16" s="98"/>
      <c r="E16" s="99"/>
      <c r="F16" s="97" t="s">
        <v>37</v>
      </c>
      <c r="G16" s="98"/>
      <c r="H16" s="99"/>
      <c r="I16" s="98" t="s">
        <v>38</v>
      </c>
      <c r="J16" s="98"/>
      <c r="K16" s="97" t="s">
        <v>10</v>
      </c>
      <c r="L16" s="99"/>
      <c r="M16" s="95" t="s">
        <v>36</v>
      </c>
    </row>
    <row r="17" spans="1:13" ht="60" x14ac:dyDescent="0.25">
      <c r="B17" s="96"/>
      <c r="C17" s="21" t="s">
        <v>2</v>
      </c>
      <c r="D17" s="21" t="s">
        <v>47</v>
      </c>
      <c r="E17" s="21" t="s">
        <v>3</v>
      </c>
      <c r="F17" s="22" t="s">
        <v>52</v>
      </c>
      <c r="G17" s="21" t="s">
        <v>53</v>
      </c>
      <c r="H17" s="21" t="s">
        <v>54</v>
      </c>
      <c r="I17" s="21" t="s">
        <v>55</v>
      </c>
      <c r="J17" s="21" t="s">
        <v>60</v>
      </c>
      <c r="K17" s="21" t="s">
        <v>56</v>
      </c>
      <c r="L17" s="21" t="s">
        <v>57</v>
      </c>
      <c r="M17" s="96"/>
    </row>
    <row r="18" spans="1:13" ht="24" x14ac:dyDescent="0.25">
      <c r="A18" s="1">
        <v>1</v>
      </c>
      <c r="B18" s="25" t="str">
        <f>'2. Exec Plano de Ação'!A18</f>
        <v xml:space="preserve">Comissão Exercício Profissional - CEP </v>
      </c>
      <c r="C18" s="25" t="str">
        <f>'2. Exec Plano de Ação'!B18</f>
        <v>P</v>
      </c>
      <c r="D18" s="26"/>
      <c r="E18" s="27" t="str">
        <f>'2. Exec Plano de Ação'!D18</f>
        <v>Caravana CAU</v>
      </c>
      <c r="F18" s="28">
        <v>3150</v>
      </c>
      <c r="G18" s="29">
        <v>0</v>
      </c>
      <c r="H18" s="7">
        <f>G18/F18</f>
        <v>0</v>
      </c>
      <c r="I18" s="5">
        <v>125</v>
      </c>
      <c r="J18" s="8">
        <f>I18*H18</f>
        <v>0</v>
      </c>
      <c r="K18" s="7">
        <f>I18/F18</f>
        <v>3.968253968253968E-2</v>
      </c>
      <c r="L18" s="7" t="e">
        <f>J18/G18</f>
        <v>#DIV/0!</v>
      </c>
      <c r="M18" s="4"/>
    </row>
    <row r="19" spans="1:13" ht="24" x14ac:dyDescent="0.25">
      <c r="A19" s="1">
        <v>2</v>
      </c>
      <c r="B19" s="25" t="str">
        <f>'2. Exec Plano de Ação'!A19</f>
        <v xml:space="preserve">Comissão Exercício Profissional - CEP </v>
      </c>
      <c r="C19" s="25" t="str">
        <f>'2. Exec Plano de Ação'!B19</f>
        <v>P</v>
      </c>
      <c r="D19" s="26"/>
      <c r="E19" s="27" t="str">
        <f>'2. Exec Plano de Ação'!D19</f>
        <v>Cauniversitário</v>
      </c>
      <c r="F19" s="28">
        <v>1050</v>
      </c>
      <c r="G19" s="29">
        <v>0</v>
      </c>
      <c r="H19" s="7">
        <f t="shared" ref="H19:H30" si="0">G19/F19</f>
        <v>0</v>
      </c>
      <c r="I19" s="5"/>
      <c r="J19" s="8">
        <f t="shared" ref="J19:J30" si="1">I19*H19</f>
        <v>0</v>
      </c>
      <c r="K19" s="7">
        <f t="shared" ref="K19:K31" si="2">I19/F19</f>
        <v>0</v>
      </c>
      <c r="L19" s="7" t="e">
        <f t="shared" ref="L19:L30" si="3">J19/G19</f>
        <v>#DIV/0!</v>
      </c>
      <c r="M19" s="4"/>
    </row>
    <row r="20" spans="1:13" ht="24" x14ac:dyDescent="0.25">
      <c r="A20" s="1">
        <v>3</v>
      </c>
      <c r="B20" s="25" t="str">
        <f>'2. Exec Plano de Ação'!A20</f>
        <v xml:space="preserve">Comissão Exercício Profissional - CEP </v>
      </c>
      <c r="C20" s="25" t="str">
        <f>'2. Exec Plano de Ação'!B20</f>
        <v>P</v>
      </c>
      <c r="D20" s="26"/>
      <c r="E20" s="27" t="str">
        <f>'2. Exec Plano de Ação'!D20</f>
        <v>sou arquiteto! e agora?</v>
      </c>
      <c r="F20" s="29">
        <v>5720</v>
      </c>
      <c r="G20" s="29">
        <v>0</v>
      </c>
      <c r="H20" s="7">
        <f t="shared" si="0"/>
        <v>0</v>
      </c>
      <c r="I20" s="5"/>
      <c r="J20" s="8">
        <f t="shared" si="1"/>
        <v>0</v>
      </c>
      <c r="K20" s="7">
        <f t="shared" si="2"/>
        <v>0</v>
      </c>
      <c r="L20" s="7" t="e">
        <f t="shared" si="3"/>
        <v>#DIV/0!</v>
      </c>
      <c r="M20" s="4"/>
    </row>
    <row r="21" spans="1:13" ht="24" x14ac:dyDescent="0.25">
      <c r="A21" s="1">
        <v>4</v>
      </c>
      <c r="B21" s="25" t="str">
        <f>'2. Exec Plano de Ação'!A21</f>
        <v xml:space="preserve">Comissão Exercício Profissional - CEP </v>
      </c>
      <c r="C21" s="25" t="str">
        <f>'2. Exec Plano de Ação'!B21</f>
        <v>P</v>
      </c>
      <c r="D21" s="26"/>
      <c r="E21" s="27" t="str">
        <f>'2. Exec Plano de Ação'!D21</f>
        <v>Tira dúvidas CAU</v>
      </c>
      <c r="F21" s="28">
        <v>1200</v>
      </c>
      <c r="G21" s="29">
        <v>0</v>
      </c>
      <c r="H21" s="7">
        <f t="shared" si="0"/>
        <v>0</v>
      </c>
      <c r="I21" s="5"/>
      <c r="J21" s="8">
        <f t="shared" si="1"/>
        <v>0</v>
      </c>
      <c r="K21" s="7">
        <f t="shared" si="2"/>
        <v>0</v>
      </c>
      <c r="L21" s="7" t="e">
        <f t="shared" si="3"/>
        <v>#DIV/0!</v>
      </c>
      <c r="M21" s="4"/>
    </row>
    <row r="22" spans="1:13" ht="24" x14ac:dyDescent="0.25">
      <c r="A22" s="1">
        <v>5</v>
      </c>
      <c r="B22" s="25" t="str">
        <f>'2. Exec Plano de Ação'!A22</f>
        <v xml:space="preserve">Comissão Exercício Profissional - CEP </v>
      </c>
      <c r="C22" s="25" t="str">
        <f>'2. Exec Plano de Ação'!B22</f>
        <v>A</v>
      </c>
      <c r="D22" s="26"/>
      <c r="E22" s="27" t="str">
        <f>'2. Exec Plano de Ação'!D22</f>
        <v>Ações de suprimento a demanda de deslocamento de pessoal</v>
      </c>
      <c r="F22" s="28">
        <v>4000</v>
      </c>
      <c r="G22" s="29">
        <v>0</v>
      </c>
      <c r="H22" s="7">
        <f t="shared" si="0"/>
        <v>0</v>
      </c>
      <c r="I22" s="5"/>
      <c r="J22" s="8">
        <f t="shared" si="1"/>
        <v>0</v>
      </c>
      <c r="K22" s="7">
        <f t="shared" si="2"/>
        <v>0</v>
      </c>
      <c r="L22" s="7" t="e">
        <f t="shared" si="3"/>
        <v>#DIV/0!</v>
      </c>
      <c r="M22" s="4"/>
    </row>
    <row r="23" spans="1:13" ht="24" x14ac:dyDescent="0.25">
      <c r="A23" s="1">
        <v>6</v>
      </c>
      <c r="B23" s="25" t="str">
        <f>'2. Exec Plano de Ação'!A23</f>
        <v xml:space="preserve">Comissão Exercício Profissional - CEP </v>
      </c>
      <c r="C23" s="25" t="str">
        <f>'2. Exec Plano de Ação'!B23</f>
        <v>P</v>
      </c>
      <c r="D23" s="26"/>
      <c r="E23" s="27" t="str">
        <f>'2. Exec Plano de Ação'!D23</f>
        <v>Tabela de honorários</v>
      </c>
      <c r="F23" s="28">
        <v>13120</v>
      </c>
      <c r="G23" s="29">
        <v>0</v>
      </c>
      <c r="H23" s="7">
        <f t="shared" si="0"/>
        <v>0</v>
      </c>
      <c r="I23" s="5"/>
      <c r="J23" s="8">
        <f t="shared" si="1"/>
        <v>0</v>
      </c>
      <c r="K23" s="7">
        <f t="shared" si="2"/>
        <v>0</v>
      </c>
      <c r="L23" s="7" t="e">
        <f t="shared" si="3"/>
        <v>#DIV/0!</v>
      </c>
      <c r="M23" s="4"/>
    </row>
    <row r="24" spans="1:13" ht="24" x14ac:dyDescent="0.25">
      <c r="A24" s="1">
        <v>7</v>
      </c>
      <c r="B24" s="25" t="str">
        <f>'2. Exec Plano de Ação'!A24</f>
        <v xml:space="preserve">Comissão Exercício Profissional - CEP </v>
      </c>
      <c r="C24" s="25" t="str">
        <f>'2. Exec Plano de Ação'!B24</f>
        <v>P</v>
      </c>
      <c r="D24" s="26"/>
      <c r="E24" s="27" t="str">
        <f>'2. Exec Plano de Ação'!D24</f>
        <v>Normas técnicas e legislação urbana</v>
      </c>
      <c r="F24" s="30">
        <v>5000</v>
      </c>
      <c r="G24" s="34">
        <v>0</v>
      </c>
      <c r="H24" s="7">
        <f t="shared" si="0"/>
        <v>0</v>
      </c>
      <c r="I24" s="5"/>
      <c r="J24" s="8">
        <f t="shared" si="1"/>
        <v>0</v>
      </c>
      <c r="K24" s="7">
        <f t="shared" si="2"/>
        <v>0</v>
      </c>
      <c r="L24" s="7" t="e">
        <f t="shared" si="3"/>
        <v>#DIV/0!</v>
      </c>
      <c r="M24" s="4"/>
    </row>
    <row r="25" spans="1:13" ht="24" x14ac:dyDescent="0.25">
      <c r="A25" s="1">
        <v>8</v>
      </c>
      <c r="B25" s="25" t="str">
        <f>'2. Exec Plano de Ação'!A25</f>
        <v>Comissão de Ensino e Formação - CEF</v>
      </c>
      <c r="C25" s="25" t="str">
        <f>'2. Exec Plano de Ação'!B25</f>
        <v>P</v>
      </c>
      <c r="D25" s="26"/>
      <c r="E25" s="27" t="str">
        <f>'2. Exec Plano de Ação'!D25</f>
        <v>Palestra sobre ensino e formação</v>
      </c>
      <c r="F25" s="31">
        <v>1500</v>
      </c>
      <c r="G25" s="32">
        <v>0</v>
      </c>
      <c r="H25" s="7">
        <f t="shared" si="0"/>
        <v>0</v>
      </c>
      <c r="I25" s="5">
        <v>120</v>
      </c>
      <c r="J25" s="8">
        <f t="shared" si="1"/>
        <v>0</v>
      </c>
      <c r="K25" s="7">
        <f t="shared" si="2"/>
        <v>0.08</v>
      </c>
      <c r="L25" s="7" t="e">
        <f t="shared" si="3"/>
        <v>#DIV/0!</v>
      </c>
      <c r="M25" s="4"/>
    </row>
    <row r="26" spans="1:13" ht="24" x14ac:dyDescent="0.25">
      <c r="A26" s="1">
        <v>9</v>
      </c>
      <c r="B26" s="25" t="str">
        <f>'2. Exec Plano de Ação'!A26</f>
        <v>Comissão de Ensino e Formação - CEF</v>
      </c>
      <c r="C26" s="25" t="str">
        <f>'2. Exec Plano de Ação'!B26</f>
        <v>A</v>
      </c>
      <c r="D26" s="26"/>
      <c r="E26" s="27" t="str">
        <f>'2. Exec Plano de Ação'!D26</f>
        <v>Ações de suprimento a demanda de deslocamento de pessoal</v>
      </c>
      <c r="F26" s="31">
        <v>4000</v>
      </c>
      <c r="G26" s="32">
        <v>0</v>
      </c>
      <c r="H26" s="7">
        <f t="shared" si="0"/>
        <v>0</v>
      </c>
      <c r="I26" s="5"/>
      <c r="J26" s="8">
        <f t="shared" si="1"/>
        <v>0</v>
      </c>
      <c r="K26" s="7">
        <f t="shared" si="2"/>
        <v>0</v>
      </c>
      <c r="L26" s="7" t="e">
        <f t="shared" si="3"/>
        <v>#DIV/0!</v>
      </c>
      <c r="M26" s="4"/>
    </row>
    <row r="27" spans="1:13" ht="24" x14ac:dyDescent="0.25">
      <c r="A27" s="1">
        <v>10</v>
      </c>
      <c r="B27" s="25" t="str">
        <f>'2. Exec Plano de Ação'!A27</f>
        <v>Comissão de Ensino e Formação - CEF</v>
      </c>
      <c r="C27" s="25" t="str">
        <f>'2. Exec Plano de Ação'!B27</f>
        <v>P</v>
      </c>
      <c r="D27" s="26"/>
      <c r="E27" s="27" t="str">
        <f>'2. Exec Plano de Ação'!D27</f>
        <v>Prêmio TFG</v>
      </c>
      <c r="F27" s="31">
        <v>10000</v>
      </c>
      <c r="G27" s="32">
        <v>0</v>
      </c>
      <c r="H27" s="7">
        <f t="shared" si="0"/>
        <v>0</v>
      </c>
      <c r="I27" s="5"/>
      <c r="J27" s="8">
        <f t="shared" si="1"/>
        <v>0</v>
      </c>
      <c r="K27" s="7">
        <f t="shared" si="2"/>
        <v>0</v>
      </c>
      <c r="L27" s="7" t="e">
        <f t="shared" si="3"/>
        <v>#DIV/0!</v>
      </c>
      <c r="M27" s="4"/>
    </row>
    <row r="28" spans="1:13" ht="24" x14ac:dyDescent="0.25">
      <c r="A28" s="1">
        <v>11</v>
      </c>
      <c r="B28" s="25" t="str">
        <f>'2. Exec Plano de Ação'!A28</f>
        <v>Comissão de Ética e Disciplina - CED</v>
      </c>
      <c r="C28" s="25" t="str">
        <f>'2. Exec Plano de Ação'!B28</f>
        <v>P</v>
      </c>
      <c r="D28" s="26"/>
      <c r="E28" s="27" t="str">
        <f>'2. Exec Plano de Ação'!D28</f>
        <v>Palestra código de ética</v>
      </c>
      <c r="F28" s="28">
        <v>1500</v>
      </c>
      <c r="G28" s="29">
        <v>0</v>
      </c>
      <c r="H28" s="7">
        <f t="shared" si="0"/>
        <v>0</v>
      </c>
      <c r="I28" s="5"/>
      <c r="J28" s="8">
        <f t="shared" si="1"/>
        <v>0</v>
      </c>
      <c r="K28" s="7">
        <f t="shared" si="2"/>
        <v>0</v>
      </c>
      <c r="L28" s="7" t="e">
        <f t="shared" si="3"/>
        <v>#DIV/0!</v>
      </c>
      <c r="M28" s="4"/>
    </row>
    <row r="29" spans="1:13" ht="24" x14ac:dyDescent="0.25">
      <c r="A29" s="1">
        <v>12</v>
      </c>
      <c r="B29" s="25" t="str">
        <f>'2. Exec Plano de Ação'!A29</f>
        <v>Comissão de Ética e Disciplina - CED</v>
      </c>
      <c r="C29" s="25" t="str">
        <f>'2. Exec Plano de Ação'!B29</f>
        <v>A</v>
      </c>
      <c r="D29" s="26"/>
      <c r="E29" s="27" t="str">
        <f>'2. Exec Plano de Ação'!D29</f>
        <v>Ações de suprimento a demanda de deslocamento de pessoal</v>
      </c>
      <c r="F29" s="32">
        <v>4000</v>
      </c>
      <c r="G29" s="29">
        <v>0</v>
      </c>
      <c r="H29" s="7">
        <f t="shared" si="0"/>
        <v>0</v>
      </c>
      <c r="I29" s="5">
        <v>2058</v>
      </c>
      <c r="J29" s="8">
        <f t="shared" si="1"/>
        <v>0</v>
      </c>
      <c r="K29" s="7">
        <f t="shared" si="2"/>
        <v>0.51449999999999996</v>
      </c>
      <c r="L29" s="7" t="e">
        <f t="shared" si="3"/>
        <v>#DIV/0!</v>
      </c>
      <c r="M29" s="4"/>
    </row>
    <row r="30" spans="1:13" ht="24" x14ac:dyDescent="0.25">
      <c r="A30" s="1">
        <v>13</v>
      </c>
      <c r="B30" s="25" t="str">
        <f>'2. Exec Plano de Ação'!A30</f>
        <v>Comissão de Administração de Finanças - CAF</v>
      </c>
      <c r="C30" s="25" t="str">
        <f>'2. Exec Plano de Ação'!B30</f>
        <v>A</v>
      </c>
      <c r="D30" s="26"/>
      <c r="E30" s="27" t="str">
        <f>'2. Exec Plano de Ação'!D30</f>
        <v>Ações de suprimento a demanda de deslocamento de pessoal</v>
      </c>
      <c r="F30" s="31">
        <v>4000</v>
      </c>
      <c r="G30" s="29">
        <v>0</v>
      </c>
      <c r="H30" s="7">
        <f t="shared" si="0"/>
        <v>0</v>
      </c>
      <c r="I30" s="5"/>
      <c r="J30" s="8">
        <f t="shared" si="1"/>
        <v>0</v>
      </c>
      <c r="K30" s="7">
        <f t="shared" si="2"/>
        <v>0</v>
      </c>
      <c r="L30" s="7" t="e">
        <f t="shared" si="3"/>
        <v>#DIV/0!</v>
      </c>
      <c r="M30" s="4"/>
    </row>
    <row r="31" spans="1:13" x14ac:dyDescent="0.25">
      <c r="A31" s="1">
        <v>14</v>
      </c>
      <c r="B31" s="25" t="str">
        <f>'2. Exec Plano de Ação'!A31</f>
        <v>Presidência</v>
      </c>
      <c r="C31" s="25" t="str">
        <f>'2. Exec Plano de Ação'!B31</f>
        <v>A</v>
      </c>
      <c r="D31" s="26"/>
      <c r="E31" s="27" t="str">
        <f>'2. Exec Plano de Ação'!D31</f>
        <v>Capacitação</v>
      </c>
      <c r="F31" s="28">
        <v>19000</v>
      </c>
      <c r="G31" s="29">
        <v>0</v>
      </c>
      <c r="H31" s="7">
        <f>G31/F31</f>
        <v>0</v>
      </c>
      <c r="I31" s="5"/>
      <c r="J31" s="8">
        <f>I31*H31</f>
        <v>0</v>
      </c>
      <c r="K31" s="7">
        <f t="shared" si="2"/>
        <v>0</v>
      </c>
      <c r="L31" s="7" t="e">
        <f>J31/G31</f>
        <v>#DIV/0!</v>
      </c>
      <c r="M31" s="4"/>
    </row>
    <row r="32" spans="1:13" x14ac:dyDescent="0.25">
      <c r="A32" s="1">
        <v>15</v>
      </c>
      <c r="B32" s="25" t="str">
        <f>'2. Exec Plano de Ação'!A32</f>
        <v>Presidência</v>
      </c>
      <c r="C32" s="25" t="str">
        <f>'2. Exec Plano de Ação'!B32</f>
        <v>P</v>
      </c>
      <c r="D32" s="64"/>
      <c r="E32" s="27" t="str">
        <f>'2. Exec Plano de Ação'!D32</f>
        <v>Comunicação - plano de mídia</v>
      </c>
      <c r="F32" s="33">
        <v>28500</v>
      </c>
      <c r="G32" s="33">
        <v>0</v>
      </c>
      <c r="H32" s="62">
        <f>G32/F32</f>
        <v>0</v>
      </c>
      <c r="I32" s="5"/>
      <c r="J32" s="68">
        <f>I32*H32</f>
        <v>0</v>
      </c>
      <c r="K32" s="62">
        <f>I32/F32</f>
        <v>0</v>
      </c>
      <c r="L32" s="62" t="e">
        <f>J32/G32</f>
        <v>#DIV/0!</v>
      </c>
      <c r="M32" s="23"/>
    </row>
    <row r="33" spans="1:13" x14ac:dyDescent="0.25">
      <c r="A33" s="1">
        <v>16</v>
      </c>
      <c r="B33" s="25" t="str">
        <f>'2. Exec Plano de Ação'!A33</f>
        <v>Presidência</v>
      </c>
      <c r="C33" s="25" t="str">
        <f>'2. Exec Plano de Ação'!B33</f>
        <v>P</v>
      </c>
      <c r="D33" s="64"/>
      <c r="E33" s="27" t="str">
        <f>'2. Exec Plano de Ação'!D33</f>
        <v>Patrocínio</v>
      </c>
      <c r="F33" s="33">
        <v>10000</v>
      </c>
      <c r="G33" s="65">
        <v>0</v>
      </c>
      <c r="H33" s="62">
        <f t="shared" ref="H33:H42" si="4">G33/F33</f>
        <v>0</v>
      </c>
      <c r="I33" s="59"/>
      <c r="J33" s="63">
        <f t="shared" ref="J33:J35" si="5">I33*H33</f>
        <v>0</v>
      </c>
      <c r="K33" s="62">
        <f t="shared" ref="K33:K36" si="6">I33/F33</f>
        <v>0</v>
      </c>
      <c r="L33" s="62">
        <v>0</v>
      </c>
      <c r="M33" s="55"/>
    </row>
    <row r="34" spans="1:13" ht="24" x14ac:dyDescent="0.25">
      <c r="A34" s="1">
        <v>17</v>
      </c>
      <c r="B34" s="25" t="str">
        <f>'2. Exec Plano de Ação'!A34</f>
        <v>Presidência</v>
      </c>
      <c r="C34" s="25" t="str">
        <f>'2. Exec Plano de Ação'!B34</f>
        <v>A</v>
      </c>
      <c r="D34" s="64"/>
      <c r="E34" s="27" t="str">
        <f>'2. Exec Plano de Ação'!D34</f>
        <v>Atendimento - manutenção das rotinas administrativas do CAU/AL</v>
      </c>
      <c r="F34" s="33">
        <v>460760</v>
      </c>
      <c r="G34" s="65">
        <v>0</v>
      </c>
      <c r="H34" s="62">
        <f t="shared" si="4"/>
        <v>0</v>
      </c>
      <c r="I34" s="59">
        <v>203846.35</v>
      </c>
      <c r="J34" s="63">
        <f t="shared" si="5"/>
        <v>0</v>
      </c>
      <c r="K34" s="62">
        <f t="shared" si="6"/>
        <v>0.44241329542495011</v>
      </c>
      <c r="L34" s="62">
        <v>0</v>
      </c>
      <c r="M34" s="23"/>
    </row>
    <row r="35" spans="1:13" x14ac:dyDescent="0.25">
      <c r="A35" s="1">
        <v>18</v>
      </c>
      <c r="B35" s="25" t="str">
        <f>'2. Exec Plano de Ação'!A35</f>
        <v>Presidência</v>
      </c>
      <c r="C35" s="25" t="str">
        <f>'2. Exec Plano de Ação'!B35</f>
        <v>A</v>
      </c>
      <c r="D35" s="64"/>
      <c r="E35" s="27" t="str">
        <f>'2. Exec Plano de Ação'!D35</f>
        <v>Fiscalização sistemática</v>
      </c>
      <c r="F35" s="33">
        <v>231500</v>
      </c>
      <c r="G35" s="33">
        <v>0</v>
      </c>
      <c r="H35" s="66">
        <f t="shared" si="4"/>
        <v>0</v>
      </c>
      <c r="I35" s="59">
        <v>49232.86</v>
      </c>
      <c r="J35" s="63">
        <f t="shared" si="5"/>
        <v>0</v>
      </c>
      <c r="K35" s="62">
        <f t="shared" si="6"/>
        <v>0.21266894168466524</v>
      </c>
      <c r="L35" s="62">
        <v>0</v>
      </c>
    </row>
    <row r="36" spans="1:13" x14ac:dyDescent="0.25">
      <c r="A36" s="1">
        <v>19</v>
      </c>
      <c r="B36" s="25" t="str">
        <f>'2. Exec Plano de Ação'!A36</f>
        <v>Presidência</v>
      </c>
      <c r="C36" s="25" t="str">
        <f>'2. Exec Plano de Ação'!B36</f>
        <v>P</v>
      </c>
      <c r="D36" s="64"/>
      <c r="E36" s="27" t="str">
        <f>'2. Exec Plano de Ação'!D36</f>
        <v>Evento comemorativo do dia do arquiteto</v>
      </c>
      <c r="F36" s="33">
        <v>10000</v>
      </c>
      <c r="G36" s="65">
        <v>0</v>
      </c>
      <c r="H36" s="62">
        <f t="shared" si="4"/>
        <v>0</v>
      </c>
      <c r="I36" s="59"/>
      <c r="J36" s="67">
        <f t="shared" ref="J36:J41" si="7">I36*H36</f>
        <v>0</v>
      </c>
      <c r="K36" s="62">
        <f t="shared" si="6"/>
        <v>0</v>
      </c>
      <c r="L36" s="62">
        <v>0</v>
      </c>
      <c r="M36" s="4"/>
    </row>
    <row r="37" spans="1:13" ht="24" x14ac:dyDescent="0.25">
      <c r="B37" s="25" t="str">
        <f>'2. Exec Plano de Ação'!A37</f>
        <v>Presidência</v>
      </c>
      <c r="C37" s="25" t="str">
        <f>'2. Exec Plano de Ação'!B37</f>
        <v>A</v>
      </c>
      <c r="D37" s="64"/>
      <c r="E37" s="27" t="str">
        <f>'2. Exec Plano de Ação'!D37</f>
        <v>Ações de suprimento a demanda de deslocamento de pessoal</v>
      </c>
      <c r="F37" s="33">
        <v>34000</v>
      </c>
      <c r="G37" s="65">
        <v>0</v>
      </c>
      <c r="H37" s="62">
        <f t="shared" ref="H37:H40" si="8">G37/F37</f>
        <v>0</v>
      </c>
      <c r="I37" s="59">
        <v>9552.89</v>
      </c>
      <c r="J37" s="67">
        <f t="shared" ref="J37:J40" si="9">I37*H37</f>
        <v>0</v>
      </c>
      <c r="K37" s="62">
        <f t="shared" ref="K37:K40" si="10">I37/F37</f>
        <v>0.28096735294117647</v>
      </c>
      <c r="L37" s="62">
        <v>1</v>
      </c>
      <c r="M37" s="4"/>
    </row>
    <row r="38" spans="1:13" x14ac:dyDescent="0.25">
      <c r="B38" s="25" t="str">
        <f>'2. Exec Plano de Ação'!A38</f>
        <v>Presidência</v>
      </c>
      <c r="C38" s="25" t="str">
        <f>'2. Exec Plano de Ação'!B38</f>
        <v>P</v>
      </c>
      <c r="D38" s="64"/>
      <c r="E38" s="27" t="str">
        <f>'2. Exec Plano de Ação'!D38</f>
        <v>CAU móvel</v>
      </c>
      <c r="F38" s="33">
        <v>66000</v>
      </c>
      <c r="G38" s="65">
        <v>0</v>
      </c>
      <c r="H38" s="62">
        <f t="shared" si="8"/>
        <v>0</v>
      </c>
      <c r="I38" s="59"/>
      <c r="J38" s="67">
        <f t="shared" si="9"/>
        <v>0</v>
      </c>
      <c r="K38" s="62">
        <f t="shared" si="10"/>
        <v>0</v>
      </c>
      <c r="L38" s="62">
        <v>2</v>
      </c>
      <c r="M38" s="4"/>
    </row>
    <row r="39" spans="1:13" x14ac:dyDescent="0.25">
      <c r="B39" s="25" t="str">
        <f>'2. Exec Plano de Ação'!A39</f>
        <v>Presidência</v>
      </c>
      <c r="C39" s="25" t="str">
        <f>'2. Exec Plano de Ação'!B39</f>
        <v>P</v>
      </c>
      <c r="D39" s="64"/>
      <c r="E39" s="27" t="str">
        <f>'2. Exec Plano de Ação'!D39</f>
        <v xml:space="preserve">Ampliação das instalações da sede </v>
      </c>
      <c r="F39" s="33">
        <v>150000</v>
      </c>
      <c r="G39" s="65">
        <v>0</v>
      </c>
      <c r="H39" s="62">
        <f t="shared" si="8"/>
        <v>0</v>
      </c>
      <c r="I39" s="59"/>
      <c r="J39" s="67">
        <f t="shared" si="9"/>
        <v>0</v>
      </c>
      <c r="K39" s="62">
        <f t="shared" si="10"/>
        <v>0</v>
      </c>
      <c r="L39" s="62">
        <v>3</v>
      </c>
      <c r="M39" s="4"/>
    </row>
    <row r="40" spans="1:13" ht="24" x14ac:dyDescent="0.25">
      <c r="B40" s="25" t="str">
        <f>'2. Exec Plano de Ação'!A40</f>
        <v>Presidência</v>
      </c>
      <c r="C40" s="25" t="str">
        <f>'2. Exec Plano de Ação'!B40</f>
        <v>A</v>
      </c>
      <c r="D40" s="64"/>
      <c r="E40" s="27" t="str">
        <f>'2. Exec Plano de Ação'!D40</f>
        <v>Aporte ao centro de serviços compartilhados - CSC</v>
      </c>
      <c r="F40" s="33">
        <v>52304</v>
      </c>
      <c r="G40" s="65">
        <v>0</v>
      </c>
      <c r="H40" s="62">
        <f t="shared" si="8"/>
        <v>0</v>
      </c>
      <c r="I40" s="59">
        <v>21793.3</v>
      </c>
      <c r="J40" s="67">
        <f t="shared" si="9"/>
        <v>0</v>
      </c>
      <c r="K40" s="62">
        <f t="shared" si="10"/>
        <v>0.41666602936677882</v>
      </c>
      <c r="L40" s="62">
        <v>4</v>
      </c>
      <c r="M40" s="4"/>
    </row>
    <row r="41" spans="1:13" ht="24" x14ac:dyDescent="0.25">
      <c r="A41" s="1">
        <v>20</v>
      </c>
      <c r="B41" s="25" t="str">
        <f>'2. Exec Plano de Ação'!A41</f>
        <v>Presidência</v>
      </c>
      <c r="C41" s="25" t="str">
        <f>'2. Exec Plano de Ação'!B41</f>
        <v>A</v>
      </c>
      <c r="D41" s="64"/>
      <c r="E41" s="27" t="str">
        <f>'2. Exec Plano de Ação'!D41</f>
        <v>Contribuição ao fundo nacional de apoio aos CAU/CAUFS</v>
      </c>
      <c r="F41" s="33">
        <v>36910</v>
      </c>
      <c r="G41" s="33">
        <v>0</v>
      </c>
      <c r="H41" s="62">
        <f t="shared" si="4"/>
        <v>0</v>
      </c>
      <c r="I41" s="59">
        <v>15379.15</v>
      </c>
      <c r="J41" s="63">
        <f t="shared" si="7"/>
        <v>0</v>
      </c>
      <c r="K41" s="62">
        <f t="shared" ref="K41" si="11">I41/F41</f>
        <v>0.41666621511785423</v>
      </c>
      <c r="L41" s="62">
        <v>1</v>
      </c>
      <c r="M41" s="4"/>
    </row>
    <row r="42" spans="1:13" s="57" customFormat="1" x14ac:dyDescent="0.25">
      <c r="A42" s="1">
        <v>21</v>
      </c>
      <c r="B42" s="25" t="str">
        <f>'2. Exec Plano de Ação'!A42</f>
        <v>Presidência</v>
      </c>
      <c r="C42" s="25" t="str">
        <f>'2. Exec Plano de Ação'!B42</f>
        <v>A</v>
      </c>
      <c r="D42" s="64"/>
      <c r="E42" s="27" t="str">
        <f>'2. Exec Plano de Ação'!D42</f>
        <v>Reserva de contigência</v>
      </c>
      <c r="F42" s="33">
        <v>18977</v>
      </c>
      <c r="G42" s="65">
        <v>0</v>
      </c>
      <c r="H42" s="62">
        <f t="shared" si="4"/>
        <v>0</v>
      </c>
      <c r="I42" s="59">
        <v>2179.35</v>
      </c>
      <c r="J42" s="67">
        <f t="shared" ref="J42" si="12">I42*H42</f>
        <v>0</v>
      </c>
      <c r="K42" s="62">
        <f t="shared" ref="K42" si="13">I42/F42</f>
        <v>0.11484165041892817</v>
      </c>
      <c r="L42" s="62">
        <v>2</v>
      </c>
      <c r="M42" s="55"/>
    </row>
    <row r="43" spans="1:13" s="43" customFormat="1" ht="15.75" x14ac:dyDescent="0.25">
      <c r="B43" s="37" t="s">
        <v>11</v>
      </c>
      <c r="C43" s="37"/>
      <c r="D43" s="38"/>
      <c r="E43" s="38"/>
      <c r="F43" s="39">
        <f>SUM(F18:F42)</f>
        <v>1176191</v>
      </c>
      <c r="G43" s="40">
        <f>SUM(G18:G42)</f>
        <v>0</v>
      </c>
      <c r="H43" s="41" t="s">
        <v>58</v>
      </c>
      <c r="I43" s="39">
        <f>SUM(I18:I42)</f>
        <v>304286.90000000002</v>
      </c>
      <c r="J43" s="56">
        <f>SUM(J18:J41)</f>
        <v>0</v>
      </c>
      <c r="K43" s="42">
        <f>I43/F43</f>
        <v>0.25870534632555431</v>
      </c>
      <c r="L43" s="41" t="s">
        <v>58</v>
      </c>
      <c r="M43" s="38"/>
    </row>
    <row r="44" spans="1:13" x14ac:dyDescent="0.25">
      <c r="B44" s="94" t="s">
        <v>35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</row>
    <row r="46" spans="1:13" ht="30" x14ac:dyDescent="0.25">
      <c r="B46" s="24" t="s">
        <v>67</v>
      </c>
      <c r="C46" s="90"/>
      <c r="D46" s="91"/>
      <c r="E46" s="91"/>
      <c r="F46" s="91"/>
      <c r="G46" s="91"/>
      <c r="H46" s="91"/>
      <c r="I46" s="91"/>
      <c r="J46" s="91"/>
      <c r="K46" s="91"/>
      <c r="L46" s="91"/>
      <c r="M46" s="92"/>
    </row>
  </sheetData>
  <autoFilter ref="B15:M4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12">
    <mergeCell ref="C46:M46"/>
    <mergeCell ref="B15:M15"/>
    <mergeCell ref="B7:M7"/>
    <mergeCell ref="C12:E12"/>
    <mergeCell ref="C13:E13"/>
    <mergeCell ref="B44:M44"/>
    <mergeCell ref="B16:B17"/>
    <mergeCell ref="M16:M17"/>
    <mergeCell ref="C16:E16"/>
    <mergeCell ref="I16:J16"/>
    <mergeCell ref="K16:L16"/>
    <mergeCell ref="F16:H16"/>
  </mergeCells>
  <pageMargins left="0.511811024" right="0.511811024" top="0.78740157499999996" bottom="0.78740157499999996" header="0.31496062000000002" footer="0.31496062000000002"/>
  <pageSetup paperSize="9" scale="39" orientation="landscape" r:id="rId1"/>
  <rowBreaks count="1" manualBreakCount="1">
    <brk id="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1. Dem Fontes e Usos</vt:lpstr>
      <vt:lpstr>2. Exec Plano de Ação</vt:lpstr>
      <vt:lpstr>3. Exec Orçamentária</vt:lpstr>
      <vt:lpstr>'1. Dem Fontes e Usos'!Area_de_impressao</vt:lpstr>
      <vt:lpstr>'3. Exec Orçamentária'!Area_de_impressao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</cp:lastModifiedBy>
  <cp:lastPrinted>2015-06-17T18:51:59Z</cp:lastPrinted>
  <dcterms:created xsi:type="dcterms:W3CDTF">2013-07-08T17:53:54Z</dcterms:created>
  <dcterms:modified xsi:type="dcterms:W3CDTF">2017-01-17T21:00:28Z</dcterms:modified>
</cp:coreProperties>
</file>